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rbung\Intern\12 Excel\Jahresupdate 2024-2025\AT\noch nicht fertige Formulare für 2025\"/>
    </mc:Choice>
  </mc:AlternateContent>
  <xr:revisionPtr revIDLastSave="0" documentId="13_ncr:1_{F1BBED6C-03CC-448D-AF91-9B9EE006B908}" xr6:coauthVersionLast="47" xr6:coauthVersionMax="47" xr10:uidLastSave="{00000000-0000-0000-0000-000000000000}"/>
  <bookViews>
    <workbookView xWindow="-120" yWindow="-120" windowWidth="29040" windowHeight="15840" xr2:uid="{DC49ACF6-CA63-4FC9-9FB6-0738CC778475}"/>
  </bookViews>
  <sheets>
    <sheet name="Stamminfo" sheetId="1" r:id="rId1"/>
    <sheet name="Jänner" sheetId="2" r:id="rId2"/>
    <sheet name="Februar" sheetId="5" r:id="rId3"/>
    <sheet name="März" sheetId="6" r:id="rId4"/>
    <sheet name="April" sheetId="7" r:id="rId5"/>
    <sheet name="Mai" sheetId="8" r:id="rId6"/>
    <sheet name="Juni" sheetId="9" r:id="rId7"/>
    <sheet name="Juli" sheetId="10" r:id="rId8"/>
    <sheet name="August" sheetId="11" r:id="rId9"/>
    <sheet name="September" sheetId="12" r:id="rId10"/>
    <sheet name="Oktober" sheetId="13" r:id="rId11"/>
    <sheet name="November" sheetId="14" r:id="rId12"/>
    <sheet name="Dezember" sheetId="15" r:id="rId13"/>
  </sheets>
  <definedNames>
    <definedName name="Beginndatum_1">Jänner!$F$6</definedName>
    <definedName name="Beginndatum_10">Oktober!$F$6</definedName>
    <definedName name="Beginndatum_11">November!$F$6</definedName>
    <definedName name="Beginndatum_12">Dezember!$F$6</definedName>
    <definedName name="Beginndatum_2">Februar!$F$6</definedName>
    <definedName name="Beginndatum_3">März!$F$6</definedName>
    <definedName name="Beginndatum_4">April!$F$6</definedName>
    <definedName name="Beginndatum_5">Mai!$F$6</definedName>
    <definedName name="Beginndatum_6">Juni!$F$6</definedName>
    <definedName name="Beginndatum_7">Juli!$F$6</definedName>
    <definedName name="Beginndatum_8">August!$F$6</definedName>
    <definedName name="Beginndatum_9">September!$F$6</definedName>
    <definedName name="_xlnm.Print_Area" localSheetId="4">April!$B$1:$N$57</definedName>
    <definedName name="_xlnm.Print_Area" localSheetId="8">August!$B$1:$N$56</definedName>
    <definedName name="_xlnm.Print_Area" localSheetId="12">Dezember!$B$1:$N$56</definedName>
    <definedName name="_xlnm.Print_Area" localSheetId="2">Februar!$B$1:$N$56</definedName>
    <definedName name="_xlnm.Print_Area" localSheetId="1">Jänner!$B$1:$N$57</definedName>
    <definedName name="_xlnm.Print_Area" localSheetId="7">Juli!$B$1:$N$56</definedName>
    <definedName name="_xlnm.Print_Area" localSheetId="6">Juni!$B$1:$N$56</definedName>
    <definedName name="_xlnm.Print_Area" localSheetId="5">Mai!$B$1:$N$56</definedName>
    <definedName name="_xlnm.Print_Area" localSheetId="3">März!$B$1:$N$56</definedName>
    <definedName name="_xlnm.Print_Area" localSheetId="11">November!$B$1:$N$56</definedName>
    <definedName name="_xlnm.Print_Area" localSheetId="10">Oktober!$B$1:$N$56</definedName>
    <definedName name="_xlnm.Print_Area" localSheetId="9">September!$B$1:$N$56</definedName>
    <definedName name="_xlnm.Print_Area" localSheetId="0">Stamminfo!$A$1:$H$9</definedName>
    <definedName name="Logo" localSheetId="4">April!$B$52</definedName>
    <definedName name="Logo" localSheetId="8">August!$B$52</definedName>
    <definedName name="Logo" localSheetId="12">Dezember!$B$52</definedName>
    <definedName name="Logo" localSheetId="2">Februar!$B$52</definedName>
    <definedName name="Logo" localSheetId="1">Jänner!$B$52</definedName>
    <definedName name="Logo" localSheetId="7">Juli!$B$52</definedName>
    <definedName name="Logo" localSheetId="6">Juni!$B$52</definedName>
    <definedName name="Logo" localSheetId="5">Mai!$B$52</definedName>
    <definedName name="Logo" localSheetId="3">März!$B$52</definedName>
    <definedName name="Logo" localSheetId="11">November!$B$52</definedName>
    <definedName name="Logo" localSheetId="10">Oktober!$B$52</definedName>
    <definedName name="Logo" localSheetId="9">September!$B$52</definedName>
    <definedName name="Logo" localSheetId="0">Stamminfo!$B$8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D12" i="7"/>
  <c r="D12" i="8"/>
  <c r="D12" i="9"/>
  <c r="D12" i="10"/>
  <c r="D12" i="11"/>
  <c r="D12" i="12"/>
  <c r="D12" i="13"/>
  <c r="D12" i="14"/>
  <c r="D12" i="15"/>
  <c r="D12" i="6"/>
  <c r="D12" i="5"/>
  <c r="D12" i="2"/>
  <c r="D9" i="2"/>
  <c r="D11" i="2" s="1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18" i="15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18" i="14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18" i="13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18" i="12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18" i="11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18" i="10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18" i="9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18" i="8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18" i="7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18" i="6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18" i="5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F6" i="15"/>
  <c r="B18" i="15" s="1"/>
  <c r="F6" i="14"/>
  <c r="C18" i="14" s="1"/>
  <c r="C19" i="14" s="1"/>
  <c r="F6" i="13"/>
  <c r="C18" i="13" s="1"/>
  <c r="C19" i="13" s="1"/>
  <c r="F6" i="12"/>
  <c r="C18" i="12" s="1"/>
  <c r="C19" i="12" s="1"/>
  <c r="F6" i="11"/>
  <c r="C18" i="11" s="1"/>
  <c r="C19" i="11" s="1"/>
  <c r="F6" i="10"/>
  <c r="C18" i="10" s="1"/>
  <c r="C19" i="10" s="1"/>
  <c r="F6" i="9"/>
  <c r="C18" i="9" s="1"/>
  <c r="C19" i="9" s="1"/>
  <c r="F6" i="8"/>
  <c r="B18" i="8" s="1"/>
  <c r="F6" i="7"/>
  <c r="B18" i="7" s="1"/>
  <c r="F6" i="6"/>
  <c r="B18" i="6" s="1"/>
  <c r="F6" i="5"/>
  <c r="B18" i="5" s="1"/>
  <c r="F5" i="15"/>
  <c r="F4" i="15"/>
  <c r="F5" i="14"/>
  <c r="F4" i="14"/>
  <c r="F5" i="13"/>
  <c r="F4" i="13"/>
  <c r="F5" i="12"/>
  <c r="F4" i="12"/>
  <c r="F5" i="11"/>
  <c r="F4" i="11"/>
  <c r="F5" i="10"/>
  <c r="F4" i="10"/>
  <c r="F5" i="9"/>
  <c r="F4" i="9"/>
  <c r="F5" i="8"/>
  <c r="F4" i="8"/>
  <c r="F5" i="7"/>
  <c r="F4" i="7"/>
  <c r="F5" i="6"/>
  <c r="F4" i="6"/>
  <c r="F5" i="5"/>
  <c r="F4" i="5"/>
  <c r="N49" i="15"/>
  <c r="N49" i="14"/>
  <c r="N49" i="13"/>
  <c r="N49" i="12"/>
  <c r="N49" i="11"/>
  <c r="N49" i="10"/>
  <c r="N49" i="9"/>
  <c r="N49" i="8"/>
  <c r="N49" i="7"/>
  <c r="N49" i="6"/>
  <c r="N49" i="5"/>
  <c r="H49" i="5"/>
  <c r="I9" i="5" s="1"/>
  <c r="I11" i="5" s="1"/>
  <c r="B3" i="15"/>
  <c r="B3" i="14"/>
  <c r="B3" i="13"/>
  <c r="B3" i="12"/>
  <c r="B3" i="11"/>
  <c r="B3" i="10"/>
  <c r="B3" i="9"/>
  <c r="B3" i="8"/>
  <c r="B3" i="7"/>
  <c r="B3" i="6"/>
  <c r="B3" i="5"/>
  <c r="B3" i="2"/>
  <c r="H49" i="15"/>
  <c r="I9" i="15" s="1"/>
  <c r="H49" i="14"/>
  <c r="I9" i="14" s="1"/>
  <c r="H49" i="13"/>
  <c r="I9" i="13"/>
  <c r="H49" i="12"/>
  <c r="I9" i="12" s="1"/>
  <c r="H49" i="11"/>
  <c r="I9" i="11" s="1"/>
  <c r="I11" i="11" s="1"/>
  <c r="H49" i="10"/>
  <c r="I9" i="10" s="1"/>
  <c r="H49" i="9"/>
  <c r="I9" i="9" s="1"/>
  <c r="I11" i="9" s="1"/>
  <c r="H49" i="8"/>
  <c r="I9" i="8"/>
  <c r="I11" i="8" s="1"/>
  <c r="H49" i="7"/>
  <c r="I9" i="7"/>
  <c r="I11" i="7" s="1"/>
  <c r="H49" i="6"/>
  <c r="I9" i="6" s="1"/>
  <c r="I10" i="2"/>
  <c r="F5" i="2"/>
  <c r="F4" i="2"/>
  <c r="N49" i="2"/>
  <c r="H49" i="2"/>
  <c r="F6" i="2"/>
  <c r="B18" i="2" s="1"/>
  <c r="I11" i="2" l="1"/>
  <c r="D13" i="2"/>
  <c r="D9" i="5" s="1"/>
  <c r="D11" i="5" s="1"/>
  <c r="D13" i="5" s="1"/>
  <c r="D9" i="6" s="1"/>
  <c r="D11" i="6" s="1"/>
  <c r="D13" i="6" s="1"/>
  <c r="D9" i="7" s="1"/>
  <c r="D11" i="7" s="1"/>
  <c r="D13" i="7" s="1"/>
  <c r="D9" i="8" s="1"/>
  <c r="D11" i="8" s="1"/>
  <c r="D13" i="8" s="1"/>
  <c r="D9" i="9" s="1"/>
  <c r="D11" i="9" s="1"/>
  <c r="D13" i="9" s="1"/>
  <c r="D9" i="10" s="1"/>
  <c r="D11" i="10" s="1"/>
  <c r="D13" i="10" s="1"/>
  <c r="D9" i="11" s="1"/>
  <c r="D11" i="11" s="1"/>
  <c r="D13" i="11" s="1"/>
  <c r="D9" i="12" s="1"/>
  <c r="D11" i="12" s="1"/>
  <c r="D13" i="12" s="1"/>
  <c r="D9" i="13" s="1"/>
  <c r="D11" i="13" s="1"/>
  <c r="D13" i="13" s="1"/>
  <c r="D9" i="14" s="1"/>
  <c r="D11" i="14" s="1"/>
  <c r="D13" i="14" s="1"/>
  <c r="D9" i="15" s="1"/>
  <c r="D11" i="15" s="1"/>
  <c r="D13" i="15" s="1"/>
  <c r="B18" i="9"/>
  <c r="B18" i="10"/>
  <c r="I49" i="13"/>
  <c r="I12" i="13" s="1"/>
  <c r="I49" i="9"/>
  <c r="I12" i="9" s="1"/>
  <c r="I49" i="7"/>
  <c r="I12" i="7" s="1"/>
  <c r="I49" i="14"/>
  <c r="I12" i="14" s="1"/>
  <c r="I49" i="12"/>
  <c r="I12" i="12" s="1"/>
  <c r="I14" i="12" s="1"/>
  <c r="I10" i="13" s="1"/>
  <c r="I49" i="11"/>
  <c r="I12" i="11" s="1"/>
  <c r="I49" i="10"/>
  <c r="I12" i="10" s="1"/>
  <c r="I49" i="8"/>
  <c r="I12" i="8" s="1"/>
  <c r="I49" i="2"/>
  <c r="C18" i="8"/>
  <c r="C19" i="8" s="1"/>
  <c r="J19" i="8" s="1"/>
  <c r="C18" i="7"/>
  <c r="C19" i="7" s="1"/>
  <c r="C20" i="7" s="1"/>
  <c r="J20" i="7" s="1"/>
  <c r="B19" i="14"/>
  <c r="C20" i="14"/>
  <c r="C21" i="14" s="1"/>
  <c r="B19" i="9"/>
  <c r="C20" i="9"/>
  <c r="C20" i="10"/>
  <c r="B19" i="10"/>
  <c r="C20" i="11"/>
  <c r="B19" i="11"/>
  <c r="J19" i="12"/>
  <c r="C20" i="12"/>
  <c r="J20" i="12" s="1"/>
  <c r="B19" i="12"/>
  <c r="B19" i="13"/>
  <c r="C20" i="13"/>
  <c r="J20" i="13" s="1"/>
  <c r="C18" i="6"/>
  <c r="C19" i="6" s="1"/>
  <c r="J19" i="6" s="1"/>
  <c r="B18" i="11"/>
  <c r="C18" i="5"/>
  <c r="C19" i="5" s="1"/>
  <c r="B18" i="12"/>
  <c r="C18" i="2"/>
  <c r="C19" i="2" s="1"/>
  <c r="B18" i="13"/>
  <c r="C18" i="15"/>
  <c r="C19" i="15" s="1"/>
  <c r="J19" i="15" s="1"/>
  <c r="B18" i="14"/>
  <c r="J19" i="7"/>
  <c r="J19" i="13"/>
  <c r="J19" i="9"/>
  <c r="J20" i="9"/>
  <c r="J19" i="14"/>
  <c r="J19" i="11"/>
  <c r="J19" i="10"/>
  <c r="I49" i="5"/>
  <c r="I12" i="5" s="1"/>
  <c r="I14" i="5" s="1"/>
  <c r="I10" i="6" s="1"/>
  <c r="I49" i="6"/>
  <c r="I12" i="6" s="1"/>
  <c r="I14" i="6" s="1"/>
  <c r="I10" i="7" s="1"/>
  <c r="I49" i="15"/>
  <c r="I12" i="15" s="1"/>
  <c r="I14" i="14"/>
  <c r="I10" i="15" s="1"/>
  <c r="J18" i="14"/>
  <c r="J18" i="13"/>
  <c r="I14" i="13"/>
  <c r="I10" i="14" s="1"/>
  <c r="J18" i="12"/>
  <c r="I14" i="11"/>
  <c r="I10" i="12" s="1"/>
  <c r="J18" i="11"/>
  <c r="J18" i="10"/>
  <c r="J18" i="9"/>
  <c r="J18" i="7"/>
  <c r="I11" i="15"/>
  <c r="I11" i="14"/>
  <c r="I11" i="13"/>
  <c r="I11" i="12"/>
  <c r="I11" i="10"/>
  <c r="I14" i="10"/>
  <c r="I10" i="11" s="1"/>
  <c r="I14" i="9"/>
  <c r="I10" i="10" s="1"/>
  <c r="I14" i="8"/>
  <c r="I10" i="9" s="1"/>
  <c r="I14" i="7"/>
  <c r="I10" i="8" s="1"/>
  <c r="I11" i="6"/>
  <c r="J18" i="5" l="1"/>
  <c r="J18" i="15"/>
  <c r="J18" i="6"/>
  <c r="I12" i="2"/>
  <c r="I14" i="2" s="1"/>
  <c r="I10" i="5" s="1"/>
  <c r="J18" i="8"/>
  <c r="I14" i="15"/>
  <c r="B19" i="7"/>
  <c r="C20" i="8"/>
  <c r="J20" i="8" s="1"/>
  <c r="B19" i="8"/>
  <c r="B19" i="2"/>
  <c r="C20" i="2"/>
  <c r="J20" i="2" s="1"/>
  <c r="C22" i="14"/>
  <c r="B21" i="14"/>
  <c r="B19" i="5"/>
  <c r="C20" i="5"/>
  <c r="C21" i="10"/>
  <c r="B20" i="10"/>
  <c r="C21" i="11"/>
  <c r="B20" i="11"/>
  <c r="C21" i="9"/>
  <c r="B20" i="9"/>
  <c r="J20" i="10"/>
  <c r="C20" i="6"/>
  <c r="B19" i="6"/>
  <c r="C21" i="7"/>
  <c r="B20" i="7"/>
  <c r="J18" i="2"/>
  <c r="C21" i="13"/>
  <c r="B20" i="13"/>
  <c r="J19" i="2"/>
  <c r="C21" i="12"/>
  <c r="B20" i="12"/>
  <c r="J20" i="14"/>
  <c r="B20" i="14"/>
  <c r="J20" i="11"/>
  <c r="B19" i="15"/>
  <c r="C20" i="15"/>
  <c r="J21" i="14"/>
  <c r="B20" i="8" l="1"/>
  <c r="C21" i="8"/>
  <c r="C22" i="8" s="1"/>
  <c r="C21" i="2"/>
  <c r="B20" i="2"/>
  <c r="C22" i="9"/>
  <c r="B21" i="9"/>
  <c r="J21" i="9"/>
  <c r="C21" i="15"/>
  <c r="B20" i="15"/>
  <c r="J20" i="15"/>
  <c r="C22" i="13"/>
  <c r="B21" i="13"/>
  <c r="J21" i="13"/>
  <c r="C22" i="11"/>
  <c r="B21" i="11"/>
  <c r="J21" i="11"/>
  <c r="C22" i="10"/>
  <c r="B21" i="10"/>
  <c r="J21" i="10"/>
  <c r="C22" i="7"/>
  <c r="B21" i="7"/>
  <c r="J21" i="7"/>
  <c r="C21" i="5"/>
  <c r="B20" i="5"/>
  <c r="J20" i="5"/>
  <c r="C21" i="6"/>
  <c r="B20" i="6"/>
  <c r="J20" i="6"/>
  <c r="C22" i="12"/>
  <c r="B21" i="12"/>
  <c r="J21" i="12"/>
  <c r="C23" i="14"/>
  <c r="B22" i="14"/>
  <c r="J22" i="14"/>
  <c r="J21" i="8" l="1"/>
  <c r="B21" i="8"/>
  <c r="C22" i="2"/>
  <c r="B21" i="2"/>
  <c r="B22" i="7"/>
  <c r="C23" i="7"/>
  <c r="J22" i="7"/>
  <c r="C22" i="15"/>
  <c r="B21" i="15"/>
  <c r="J21" i="15"/>
  <c r="C23" i="12"/>
  <c r="B22" i="12"/>
  <c r="J22" i="12"/>
  <c r="C23" i="10"/>
  <c r="B22" i="10"/>
  <c r="J22" i="10"/>
  <c r="C23" i="9"/>
  <c r="B22" i="9"/>
  <c r="J22" i="9"/>
  <c r="C23" i="11"/>
  <c r="B22" i="11"/>
  <c r="J22" i="11"/>
  <c r="C23" i="8"/>
  <c r="B22" i="8"/>
  <c r="J22" i="8"/>
  <c r="C24" i="14"/>
  <c r="B23" i="14"/>
  <c r="J23" i="14"/>
  <c r="C22" i="6"/>
  <c r="B21" i="6"/>
  <c r="J21" i="6"/>
  <c r="C22" i="5"/>
  <c r="B21" i="5"/>
  <c r="J21" i="5"/>
  <c r="C23" i="13"/>
  <c r="B22" i="13"/>
  <c r="J22" i="13"/>
  <c r="J21" i="2"/>
  <c r="C23" i="2" l="1"/>
  <c r="B22" i="2"/>
  <c r="C24" i="8"/>
  <c r="B23" i="8"/>
  <c r="J23" i="8"/>
  <c r="C24" i="10"/>
  <c r="B23" i="10"/>
  <c r="J23" i="10"/>
  <c r="C23" i="5"/>
  <c r="B22" i="5"/>
  <c r="J22" i="5"/>
  <c r="C24" i="11"/>
  <c r="B23" i="11"/>
  <c r="J23" i="11"/>
  <c r="C24" i="12"/>
  <c r="B23" i="12"/>
  <c r="J23" i="12"/>
  <c r="C24" i="13"/>
  <c r="B23" i="13"/>
  <c r="J23" i="13"/>
  <c r="C23" i="6"/>
  <c r="B22" i="6"/>
  <c r="J22" i="6"/>
  <c r="B22" i="15"/>
  <c r="C23" i="15"/>
  <c r="J22" i="15"/>
  <c r="J22" i="2"/>
  <c r="C24" i="7"/>
  <c r="B23" i="7"/>
  <c r="J23" i="7"/>
  <c r="C25" i="14"/>
  <c r="B24" i="14"/>
  <c r="J24" i="14"/>
  <c r="C24" i="9"/>
  <c r="B23" i="9"/>
  <c r="J23" i="9"/>
  <c r="C24" i="2" l="1"/>
  <c r="B23" i="2"/>
  <c r="C24" i="6"/>
  <c r="B23" i="6"/>
  <c r="J23" i="6"/>
  <c r="C25" i="7"/>
  <c r="B24" i="7"/>
  <c r="J24" i="7"/>
  <c r="C25" i="13"/>
  <c r="B24" i="13"/>
  <c r="J24" i="13"/>
  <c r="C25" i="10"/>
  <c r="B24" i="10"/>
  <c r="J24" i="10"/>
  <c r="J23" i="2"/>
  <c r="C25" i="12"/>
  <c r="B24" i="12"/>
  <c r="J24" i="12"/>
  <c r="C25" i="8"/>
  <c r="B24" i="8"/>
  <c r="J24" i="8"/>
  <c r="C26" i="14"/>
  <c r="B25" i="14"/>
  <c r="J25" i="14"/>
  <c r="C24" i="15"/>
  <c r="B23" i="15"/>
  <c r="J23" i="15"/>
  <c r="C25" i="9"/>
  <c r="B24" i="9"/>
  <c r="J24" i="9"/>
  <c r="C24" i="5"/>
  <c r="B23" i="5"/>
  <c r="J23" i="5"/>
  <c r="C25" i="11"/>
  <c r="B24" i="11"/>
  <c r="J24" i="11"/>
  <c r="C25" i="2" l="1"/>
  <c r="B25" i="2" s="1"/>
  <c r="B24" i="2"/>
  <c r="C25" i="5"/>
  <c r="B24" i="5"/>
  <c r="J24" i="5"/>
  <c r="C26" i="8"/>
  <c r="B25" i="8"/>
  <c r="J25" i="8"/>
  <c r="B25" i="12"/>
  <c r="J25" i="12"/>
  <c r="C26" i="12"/>
  <c r="J24" i="2"/>
  <c r="C25" i="6"/>
  <c r="B24" i="6"/>
  <c r="J24" i="6"/>
  <c r="C26" i="9"/>
  <c r="B25" i="9"/>
  <c r="J25" i="9"/>
  <c r="C25" i="15"/>
  <c r="B24" i="15"/>
  <c r="J24" i="15"/>
  <c r="C26" i="7"/>
  <c r="B25" i="7"/>
  <c r="J25" i="7"/>
  <c r="C26" i="11"/>
  <c r="B25" i="11"/>
  <c r="J25" i="11"/>
  <c r="B26" i="14"/>
  <c r="J26" i="14"/>
  <c r="C27" i="14"/>
  <c r="C26" i="10"/>
  <c r="B25" i="10"/>
  <c r="J25" i="10"/>
  <c r="C26" i="13"/>
  <c r="B25" i="13"/>
  <c r="J25" i="13"/>
  <c r="C27" i="7" l="1"/>
  <c r="B26" i="7"/>
  <c r="J26" i="7"/>
  <c r="C27" i="12"/>
  <c r="B26" i="12"/>
  <c r="J26" i="12"/>
  <c r="C26" i="15"/>
  <c r="B25" i="15"/>
  <c r="J25" i="15"/>
  <c r="C27" i="13"/>
  <c r="B26" i="13"/>
  <c r="J26" i="13"/>
  <c r="C27" i="9"/>
  <c r="B26" i="9"/>
  <c r="J26" i="9"/>
  <c r="B26" i="8"/>
  <c r="J26" i="8"/>
  <c r="C27" i="8"/>
  <c r="C26" i="2"/>
  <c r="J25" i="2"/>
  <c r="B27" i="14"/>
  <c r="C28" i="14"/>
  <c r="J27" i="14"/>
  <c r="C27" i="11"/>
  <c r="B26" i="11"/>
  <c r="J26" i="11"/>
  <c r="C26" i="6"/>
  <c r="B25" i="6"/>
  <c r="J25" i="6"/>
  <c r="C26" i="5"/>
  <c r="B25" i="5"/>
  <c r="J25" i="5"/>
  <c r="C27" i="10"/>
  <c r="B26" i="10"/>
  <c r="J26" i="10"/>
  <c r="C28" i="10" l="1"/>
  <c r="B27" i="10"/>
  <c r="J27" i="10"/>
  <c r="C28" i="13"/>
  <c r="B27" i="13"/>
  <c r="J27" i="13"/>
  <c r="C27" i="5"/>
  <c r="B26" i="5"/>
  <c r="J26" i="5"/>
  <c r="C27" i="2"/>
  <c r="B26" i="2"/>
  <c r="J26" i="2"/>
  <c r="C27" i="15"/>
  <c r="B26" i="15"/>
  <c r="J26" i="15"/>
  <c r="C28" i="8"/>
  <c r="B27" i="8"/>
  <c r="J27" i="8"/>
  <c r="C27" i="6"/>
  <c r="B26" i="6"/>
  <c r="J26" i="6"/>
  <c r="C28" i="12"/>
  <c r="B27" i="12"/>
  <c r="J27" i="12"/>
  <c r="B28" i="14"/>
  <c r="C29" i="14"/>
  <c r="J28" i="14"/>
  <c r="C28" i="11"/>
  <c r="B27" i="11"/>
  <c r="J27" i="11"/>
  <c r="C28" i="9"/>
  <c r="B27" i="9"/>
  <c r="J27" i="9"/>
  <c r="C28" i="7"/>
  <c r="B27" i="7"/>
  <c r="J27" i="7"/>
  <c r="C29" i="12" l="1"/>
  <c r="B28" i="12"/>
  <c r="J28" i="12"/>
  <c r="C28" i="2"/>
  <c r="B27" i="2"/>
  <c r="J27" i="2"/>
  <c r="C29" i="9"/>
  <c r="B28" i="9"/>
  <c r="J28" i="9"/>
  <c r="C28" i="6"/>
  <c r="B27" i="6"/>
  <c r="J27" i="6"/>
  <c r="C28" i="5"/>
  <c r="B27" i="5"/>
  <c r="J27" i="5"/>
  <c r="B28" i="7"/>
  <c r="C29" i="7"/>
  <c r="J28" i="7"/>
  <c r="C29" i="11"/>
  <c r="B28" i="11"/>
  <c r="J28" i="11"/>
  <c r="C29" i="8"/>
  <c r="B28" i="8"/>
  <c r="J28" i="8"/>
  <c r="C29" i="13"/>
  <c r="B28" i="13"/>
  <c r="J28" i="13"/>
  <c r="B29" i="14"/>
  <c r="C30" i="14"/>
  <c r="J29" i="14"/>
  <c r="C28" i="15"/>
  <c r="B27" i="15"/>
  <c r="J27" i="15"/>
  <c r="C29" i="10"/>
  <c r="B28" i="10"/>
  <c r="J28" i="10"/>
  <c r="C30" i="10" l="1"/>
  <c r="B29" i="10"/>
  <c r="J29" i="10"/>
  <c r="C30" i="8"/>
  <c r="B29" i="8"/>
  <c r="J29" i="8"/>
  <c r="C29" i="6"/>
  <c r="B28" i="6"/>
  <c r="J28" i="6"/>
  <c r="B28" i="15"/>
  <c r="C29" i="15"/>
  <c r="J28" i="15"/>
  <c r="C30" i="11"/>
  <c r="B29" i="11"/>
  <c r="J29" i="11"/>
  <c r="C30" i="9"/>
  <c r="B29" i="9"/>
  <c r="J29" i="9"/>
  <c r="B29" i="7"/>
  <c r="C30" i="7"/>
  <c r="J29" i="7"/>
  <c r="B30" i="14"/>
  <c r="J30" i="14"/>
  <c r="C31" i="14"/>
  <c r="C29" i="2"/>
  <c r="B28" i="2"/>
  <c r="J28" i="2"/>
  <c r="C30" i="13"/>
  <c r="B29" i="13"/>
  <c r="J29" i="13"/>
  <c r="C29" i="5"/>
  <c r="B28" i="5"/>
  <c r="J28" i="5"/>
  <c r="C30" i="12"/>
  <c r="B29" i="12"/>
  <c r="J29" i="12"/>
  <c r="B31" i="14" l="1"/>
  <c r="J31" i="14"/>
  <c r="C32" i="14"/>
  <c r="B30" i="7"/>
  <c r="C31" i="7"/>
  <c r="J30" i="7"/>
  <c r="C30" i="5"/>
  <c r="B29" i="5"/>
  <c r="J29" i="5"/>
  <c r="C30" i="6"/>
  <c r="B29" i="6"/>
  <c r="J29" i="6"/>
  <c r="B29" i="15"/>
  <c r="J29" i="15"/>
  <c r="C30" i="15"/>
  <c r="C31" i="12"/>
  <c r="B30" i="12"/>
  <c r="J30" i="12"/>
  <c r="C31" i="13"/>
  <c r="B30" i="13"/>
  <c r="J30" i="13"/>
  <c r="C31" i="8"/>
  <c r="B30" i="8"/>
  <c r="J30" i="8"/>
  <c r="C31" i="9"/>
  <c r="B30" i="9"/>
  <c r="J30" i="9"/>
  <c r="C30" i="2"/>
  <c r="B29" i="2"/>
  <c r="J29" i="2"/>
  <c r="C31" i="11"/>
  <c r="B30" i="11"/>
  <c r="J30" i="11"/>
  <c r="C31" i="10"/>
  <c r="B30" i="10"/>
  <c r="J30" i="10"/>
  <c r="C32" i="10" l="1"/>
  <c r="B31" i="10"/>
  <c r="J31" i="10"/>
  <c r="C32" i="8"/>
  <c r="B31" i="8"/>
  <c r="J31" i="8"/>
  <c r="C31" i="6"/>
  <c r="B30" i="6"/>
  <c r="J30" i="6"/>
  <c r="C32" i="11"/>
  <c r="B31" i="11"/>
  <c r="J31" i="11"/>
  <c r="C32" i="13"/>
  <c r="B31" i="13"/>
  <c r="J31" i="13"/>
  <c r="C31" i="5"/>
  <c r="B30" i="5"/>
  <c r="J30" i="5"/>
  <c r="B31" i="7"/>
  <c r="C32" i="7"/>
  <c r="J31" i="7"/>
  <c r="C31" i="2"/>
  <c r="B30" i="2"/>
  <c r="J30" i="2"/>
  <c r="B31" i="12"/>
  <c r="J31" i="12"/>
  <c r="C32" i="12"/>
  <c r="B30" i="15"/>
  <c r="C31" i="15"/>
  <c r="J30" i="15"/>
  <c r="B32" i="14"/>
  <c r="J32" i="14"/>
  <c r="C33" i="14"/>
  <c r="C32" i="9"/>
  <c r="B31" i="9"/>
  <c r="J31" i="9"/>
  <c r="B33" i="14" l="1"/>
  <c r="C34" i="14"/>
  <c r="J33" i="14"/>
  <c r="C32" i="2"/>
  <c r="B31" i="2"/>
  <c r="J31" i="2"/>
  <c r="C33" i="11"/>
  <c r="B32" i="11"/>
  <c r="J32" i="11"/>
  <c r="C32" i="6"/>
  <c r="B31" i="6"/>
  <c r="J31" i="6"/>
  <c r="B31" i="15"/>
  <c r="C32" i="15"/>
  <c r="J31" i="15"/>
  <c r="C32" i="5"/>
  <c r="B31" i="5"/>
  <c r="J31" i="5"/>
  <c r="B32" i="8"/>
  <c r="C33" i="8"/>
  <c r="J32" i="8"/>
  <c r="C33" i="9"/>
  <c r="B32" i="9"/>
  <c r="J32" i="9"/>
  <c r="B32" i="12"/>
  <c r="J32" i="12"/>
  <c r="C33" i="12"/>
  <c r="B32" i="7"/>
  <c r="J32" i="7"/>
  <c r="C33" i="7"/>
  <c r="C33" i="13"/>
  <c r="B32" i="13"/>
  <c r="J32" i="13"/>
  <c r="C33" i="10"/>
  <c r="B32" i="10"/>
  <c r="J32" i="10"/>
  <c r="C34" i="9" l="1"/>
  <c r="B33" i="9"/>
  <c r="J33" i="9"/>
  <c r="C34" i="13"/>
  <c r="B33" i="13"/>
  <c r="J33" i="13"/>
  <c r="C34" i="11"/>
  <c r="B33" i="11"/>
  <c r="J33" i="11"/>
  <c r="B33" i="7"/>
  <c r="C34" i="7"/>
  <c r="J33" i="7"/>
  <c r="C33" i="5"/>
  <c r="B32" i="5"/>
  <c r="J32" i="5"/>
  <c r="C33" i="2"/>
  <c r="B32" i="2"/>
  <c r="J32" i="2"/>
  <c r="B33" i="8"/>
  <c r="C34" i="8"/>
  <c r="J33" i="8"/>
  <c r="B33" i="12"/>
  <c r="C34" i="12"/>
  <c r="J33" i="12"/>
  <c r="C33" i="6"/>
  <c r="B32" i="6"/>
  <c r="J32" i="6"/>
  <c r="B32" i="15"/>
  <c r="C33" i="15"/>
  <c r="J32" i="15"/>
  <c r="B34" i="14"/>
  <c r="C35" i="14"/>
  <c r="J34" i="14"/>
  <c r="C34" i="10"/>
  <c r="B33" i="10"/>
  <c r="J33" i="10"/>
  <c r="B35" i="14" l="1"/>
  <c r="C36" i="14"/>
  <c r="J35" i="14"/>
  <c r="B34" i="8"/>
  <c r="C35" i="8"/>
  <c r="J34" i="8"/>
  <c r="C35" i="11"/>
  <c r="B34" i="11"/>
  <c r="J34" i="11"/>
  <c r="B34" i="12"/>
  <c r="J34" i="12"/>
  <c r="C35" i="12"/>
  <c r="B33" i="15"/>
  <c r="J33" i="15"/>
  <c r="C34" i="15"/>
  <c r="B34" i="7"/>
  <c r="C35" i="7"/>
  <c r="J34" i="7"/>
  <c r="C34" i="2"/>
  <c r="B33" i="2"/>
  <c r="J33" i="2"/>
  <c r="C35" i="13"/>
  <c r="B34" i="13"/>
  <c r="J34" i="13"/>
  <c r="C35" i="10"/>
  <c r="B34" i="10"/>
  <c r="J34" i="10"/>
  <c r="C34" i="6"/>
  <c r="B33" i="6"/>
  <c r="J33" i="6"/>
  <c r="C34" i="5"/>
  <c r="B33" i="5"/>
  <c r="J33" i="5"/>
  <c r="C35" i="9"/>
  <c r="B34" i="9"/>
  <c r="J34" i="9"/>
  <c r="B35" i="12" l="1"/>
  <c r="C36" i="12"/>
  <c r="J35" i="12"/>
  <c r="C36" i="11"/>
  <c r="B35" i="11"/>
  <c r="J35" i="11"/>
  <c r="C35" i="2"/>
  <c r="B34" i="2"/>
  <c r="J34" i="2"/>
  <c r="B35" i="7"/>
  <c r="C36" i="7"/>
  <c r="J35" i="7"/>
  <c r="B35" i="8"/>
  <c r="C36" i="8"/>
  <c r="J35" i="8"/>
  <c r="C35" i="6"/>
  <c r="B34" i="6"/>
  <c r="J34" i="6"/>
  <c r="B34" i="15"/>
  <c r="C35" i="15"/>
  <c r="J34" i="15"/>
  <c r="C36" i="9"/>
  <c r="B35" i="9"/>
  <c r="J35" i="9"/>
  <c r="C35" i="5"/>
  <c r="B34" i="5"/>
  <c r="J34" i="5"/>
  <c r="B36" i="14"/>
  <c r="C37" i="14"/>
  <c r="J36" i="14"/>
  <c r="C36" i="13"/>
  <c r="B35" i="13"/>
  <c r="J35" i="13"/>
  <c r="C36" i="10"/>
  <c r="B35" i="10"/>
  <c r="J35" i="10"/>
  <c r="C37" i="10" l="1"/>
  <c r="B36" i="10"/>
  <c r="J36" i="10"/>
  <c r="C37" i="9"/>
  <c r="B36" i="9"/>
  <c r="J36" i="9"/>
  <c r="B35" i="15"/>
  <c r="C36" i="15"/>
  <c r="J35" i="15"/>
  <c r="B36" i="7"/>
  <c r="C37" i="7"/>
  <c r="J36" i="7"/>
  <c r="C36" i="2"/>
  <c r="B35" i="2"/>
  <c r="J35" i="2"/>
  <c r="B37" i="14"/>
  <c r="J37" i="14"/>
  <c r="C38" i="14"/>
  <c r="C36" i="6"/>
  <c r="B35" i="6"/>
  <c r="J35" i="6"/>
  <c r="C37" i="11"/>
  <c r="B36" i="11"/>
  <c r="J36" i="11"/>
  <c r="C37" i="13"/>
  <c r="B36" i="13"/>
  <c r="J36" i="13"/>
  <c r="B36" i="8"/>
  <c r="C37" i="8"/>
  <c r="J36" i="8"/>
  <c r="B36" i="12"/>
  <c r="C37" i="12"/>
  <c r="J36" i="12"/>
  <c r="C36" i="5"/>
  <c r="B35" i="5"/>
  <c r="J35" i="5"/>
  <c r="C37" i="5" l="1"/>
  <c r="B36" i="5"/>
  <c r="J36" i="5"/>
  <c r="B36" i="15"/>
  <c r="J36" i="15"/>
  <c r="C37" i="15"/>
  <c r="C37" i="6"/>
  <c r="B36" i="6"/>
  <c r="J36" i="6"/>
  <c r="B38" i="14"/>
  <c r="J38" i="14"/>
  <c r="C39" i="14"/>
  <c r="C38" i="11"/>
  <c r="B37" i="11"/>
  <c r="J37" i="11"/>
  <c r="B37" i="8"/>
  <c r="C38" i="8"/>
  <c r="J37" i="8"/>
  <c r="B37" i="7"/>
  <c r="C38" i="7"/>
  <c r="J37" i="7"/>
  <c r="C38" i="9"/>
  <c r="B37" i="9"/>
  <c r="J37" i="9"/>
  <c r="B37" i="12"/>
  <c r="C38" i="12"/>
  <c r="J37" i="12"/>
  <c r="C38" i="13"/>
  <c r="B37" i="13"/>
  <c r="J37" i="13"/>
  <c r="C37" i="2"/>
  <c r="B36" i="2"/>
  <c r="J36" i="2"/>
  <c r="C38" i="10"/>
  <c r="B37" i="10"/>
  <c r="J37" i="10"/>
  <c r="B39" i="14" l="1"/>
  <c r="C40" i="14"/>
  <c r="J39" i="14"/>
  <c r="C39" i="10"/>
  <c r="B38" i="10"/>
  <c r="J38" i="10"/>
  <c r="B38" i="9"/>
  <c r="C39" i="9"/>
  <c r="J38" i="9"/>
  <c r="B38" i="7"/>
  <c r="J38" i="7"/>
  <c r="C39" i="7"/>
  <c r="C38" i="2"/>
  <c r="B37" i="2"/>
  <c r="J37" i="2"/>
  <c r="C38" i="6"/>
  <c r="B37" i="6"/>
  <c r="J37" i="6"/>
  <c r="B37" i="15"/>
  <c r="J37" i="15"/>
  <c r="C38" i="15"/>
  <c r="B38" i="8"/>
  <c r="C39" i="8"/>
  <c r="J38" i="8"/>
  <c r="C39" i="13"/>
  <c r="B38" i="13"/>
  <c r="J38" i="13"/>
  <c r="B38" i="12"/>
  <c r="C39" i="12"/>
  <c r="J38" i="12"/>
  <c r="C39" i="11"/>
  <c r="B38" i="11"/>
  <c r="J38" i="11"/>
  <c r="C38" i="5"/>
  <c r="B37" i="5"/>
  <c r="J37" i="5"/>
  <c r="B39" i="7" l="1"/>
  <c r="C40" i="7"/>
  <c r="J39" i="7"/>
  <c r="C39" i="5"/>
  <c r="B38" i="5"/>
  <c r="J38" i="5"/>
  <c r="C40" i="9"/>
  <c r="B39" i="9"/>
  <c r="J39" i="9"/>
  <c r="C40" i="11"/>
  <c r="B39" i="11"/>
  <c r="J39" i="11"/>
  <c r="B39" i="8"/>
  <c r="C40" i="8"/>
  <c r="J39" i="8"/>
  <c r="B39" i="12"/>
  <c r="C40" i="12"/>
  <c r="J39" i="12"/>
  <c r="B38" i="15"/>
  <c r="C39" i="15"/>
  <c r="J38" i="15"/>
  <c r="C39" i="6"/>
  <c r="B38" i="6"/>
  <c r="J38" i="6"/>
  <c r="C40" i="10"/>
  <c r="B39" i="10"/>
  <c r="J39" i="10"/>
  <c r="B40" i="14"/>
  <c r="C41" i="14"/>
  <c r="J40" i="14"/>
  <c r="C40" i="13"/>
  <c r="B39" i="13"/>
  <c r="J39" i="13"/>
  <c r="C39" i="2"/>
  <c r="B38" i="2"/>
  <c r="J38" i="2"/>
  <c r="C40" i="2" l="1"/>
  <c r="B39" i="2"/>
  <c r="J39" i="2"/>
  <c r="C40" i="6"/>
  <c r="B39" i="6"/>
  <c r="J39" i="6"/>
  <c r="C41" i="11"/>
  <c r="B40" i="11"/>
  <c r="J40" i="11"/>
  <c r="B39" i="15"/>
  <c r="C40" i="15"/>
  <c r="J39" i="15"/>
  <c r="C41" i="9"/>
  <c r="B40" i="9"/>
  <c r="J40" i="9"/>
  <c r="C41" i="13"/>
  <c r="B40" i="13"/>
  <c r="J40" i="13"/>
  <c r="B41" i="14"/>
  <c r="J41" i="14"/>
  <c r="C42" i="14"/>
  <c r="B40" i="12"/>
  <c r="C41" i="12"/>
  <c r="J40" i="12"/>
  <c r="C40" i="5"/>
  <c r="B39" i="5"/>
  <c r="J39" i="5"/>
  <c r="B40" i="8"/>
  <c r="C41" i="8"/>
  <c r="J40" i="8"/>
  <c r="B40" i="7"/>
  <c r="C41" i="7"/>
  <c r="J40" i="7"/>
  <c r="C41" i="10"/>
  <c r="B40" i="10"/>
  <c r="J40" i="10"/>
  <c r="B41" i="12" l="1"/>
  <c r="C42" i="12"/>
  <c r="J41" i="12"/>
  <c r="C42" i="11"/>
  <c r="B41" i="11"/>
  <c r="J41" i="11"/>
  <c r="C42" i="10"/>
  <c r="B41" i="10"/>
  <c r="J41" i="10"/>
  <c r="B41" i="8"/>
  <c r="C42" i="8"/>
  <c r="J41" i="8"/>
  <c r="B42" i="14"/>
  <c r="C43" i="14"/>
  <c r="J42" i="14"/>
  <c r="C42" i="13"/>
  <c r="B41" i="13"/>
  <c r="J41" i="13"/>
  <c r="C41" i="6"/>
  <c r="B40" i="6"/>
  <c r="J40" i="6"/>
  <c r="B40" i="15"/>
  <c r="J40" i="15"/>
  <c r="C41" i="15"/>
  <c r="B41" i="7"/>
  <c r="C42" i="7"/>
  <c r="J41" i="7"/>
  <c r="C41" i="5"/>
  <c r="B40" i="5"/>
  <c r="J40" i="5"/>
  <c r="C42" i="9"/>
  <c r="B41" i="9"/>
  <c r="J41" i="9"/>
  <c r="C41" i="2"/>
  <c r="B40" i="2"/>
  <c r="J40" i="2"/>
  <c r="B41" i="15" l="1"/>
  <c r="C42" i="15"/>
  <c r="J41" i="15"/>
  <c r="C42" i="2"/>
  <c r="B41" i="2"/>
  <c r="J41" i="2"/>
  <c r="C43" i="10"/>
  <c r="B42" i="10"/>
  <c r="J42" i="10"/>
  <c r="B42" i="8"/>
  <c r="J42" i="8"/>
  <c r="C43" i="8"/>
  <c r="C43" i="9"/>
  <c r="B42" i="9"/>
  <c r="J42" i="9"/>
  <c r="C42" i="5"/>
  <c r="B41" i="5"/>
  <c r="J41" i="5"/>
  <c r="C43" i="13"/>
  <c r="B42" i="13"/>
  <c r="J42" i="13"/>
  <c r="C43" i="11"/>
  <c r="B42" i="11"/>
  <c r="J42" i="11"/>
  <c r="C42" i="6"/>
  <c r="B41" i="6"/>
  <c r="J41" i="6"/>
  <c r="B43" i="14"/>
  <c r="C44" i="14"/>
  <c r="J43" i="14"/>
  <c r="B42" i="7"/>
  <c r="C43" i="7"/>
  <c r="J42" i="7"/>
  <c r="B42" i="12"/>
  <c r="C43" i="12"/>
  <c r="J42" i="12"/>
  <c r="B43" i="8" l="1"/>
  <c r="J43" i="8"/>
  <c r="C44" i="8"/>
  <c r="C44" i="11"/>
  <c r="B43" i="11"/>
  <c r="J43" i="11"/>
  <c r="B43" i="7"/>
  <c r="C44" i="7"/>
  <c r="J43" i="7"/>
  <c r="C44" i="13"/>
  <c r="B43" i="13"/>
  <c r="J43" i="13"/>
  <c r="C44" i="10"/>
  <c r="B43" i="10"/>
  <c r="J43" i="10"/>
  <c r="B44" i="14"/>
  <c r="J44" i="14"/>
  <c r="C45" i="14"/>
  <c r="C43" i="5"/>
  <c r="B42" i="5"/>
  <c r="J42" i="5"/>
  <c r="C43" i="2"/>
  <c r="B42" i="2"/>
  <c r="J42" i="2"/>
  <c r="B43" i="12"/>
  <c r="C44" i="12"/>
  <c r="J43" i="12"/>
  <c r="B42" i="15"/>
  <c r="C43" i="15"/>
  <c r="J42" i="15"/>
  <c r="C43" i="6"/>
  <c r="B42" i="6"/>
  <c r="J42" i="6"/>
  <c r="C44" i="9"/>
  <c r="B43" i="9"/>
  <c r="J43" i="9"/>
  <c r="B44" i="7" l="1"/>
  <c r="C45" i="7"/>
  <c r="J44" i="7"/>
  <c r="C44" i="6"/>
  <c r="B43" i="6"/>
  <c r="J43" i="6"/>
  <c r="C44" i="5"/>
  <c r="B43" i="5"/>
  <c r="J43" i="5"/>
  <c r="C45" i="13"/>
  <c r="B44" i="13"/>
  <c r="J44" i="13"/>
  <c r="B45" i="14"/>
  <c r="C46" i="14"/>
  <c r="J45" i="14"/>
  <c r="B43" i="15"/>
  <c r="C44" i="15"/>
  <c r="J43" i="15"/>
  <c r="C44" i="2"/>
  <c r="B43" i="2"/>
  <c r="J43" i="2"/>
  <c r="C45" i="11"/>
  <c r="B44" i="11"/>
  <c r="J44" i="11"/>
  <c r="B44" i="8"/>
  <c r="C45" i="8"/>
  <c r="J44" i="8"/>
  <c r="B44" i="9"/>
  <c r="C45" i="9"/>
  <c r="J44" i="9"/>
  <c r="B44" i="12"/>
  <c r="C45" i="12"/>
  <c r="J44" i="12"/>
  <c r="C45" i="10"/>
  <c r="B44" i="10"/>
  <c r="J44" i="10"/>
  <c r="B45" i="12" l="1"/>
  <c r="C46" i="12"/>
  <c r="J45" i="12"/>
  <c r="C45" i="2"/>
  <c r="B44" i="2"/>
  <c r="J44" i="2"/>
  <c r="C45" i="5"/>
  <c r="J45" i="5" s="1"/>
  <c r="B44" i="5"/>
  <c r="J44" i="5"/>
  <c r="C46" i="11"/>
  <c r="B45" i="11"/>
  <c r="J45" i="11"/>
  <c r="B45" i="9"/>
  <c r="C46" i="9"/>
  <c r="J45" i="9"/>
  <c r="B44" i="15"/>
  <c r="C45" i="15"/>
  <c r="J44" i="15"/>
  <c r="C46" i="13"/>
  <c r="B45" i="13"/>
  <c r="J45" i="13"/>
  <c r="C45" i="6"/>
  <c r="B44" i="6"/>
  <c r="J44" i="6"/>
  <c r="C46" i="10"/>
  <c r="B45" i="10"/>
  <c r="J45" i="10"/>
  <c r="B46" i="14"/>
  <c r="C47" i="14"/>
  <c r="J46" i="14"/>
  <c r="B45" i="7"/>
  <c r="C46" i="7"/>
  <c r="J45" i="7"/>
  <c r="B45" i="8"/>
  <c r="C46" i="8"/>
  <c r="J45" i="8"/>
  <c r="C46" i="6" l="1"/>
  <c r="B45" i="6"/>
  <c r="J45" i="6"/>
  <c r="C47" i="11"/>
  <c r="B46" i="11"/>
  <c r="J46" i="11"/>
  <c r="C47" i="13"/>
  <c r="B46" i="13"/>
  <c r="J46" i="13"/>
  <c r="C46" i="5"/>
  <c r="J46" i="5" s="1"/>
  <c r="B45" i="5"/>
  <c r="B46" i="8"/>
  <c r="J46" i="8"/>
  <c r="C47" i="8"/>
  <c r="B47" i="14"/>
  <c r="C48" i="14"/>
  <c r="J47" i="14"/>
  <c r="B45" i="15"/>
  <c r="C46" i="15"/>
  <c r="J45" i="15"/>
  <c r="B46" i="7"/>
  <c r="J46" i="7"/>
  <c r="C47" i="7"/>
  <c r="C46" i="2"/>
  <c r="B45" i="2"/>
  <c r="J45" i="2"/>
  <c r="B46" i="9"/>
  <c r="C47" i="9"/>
  <c r="J46" i="9"/>
  <c r="B46" i="12"/>
  <c r="C47" i="12"/>
  <c r="J46" i="12"/>
  <c r="C47" i="10"/>
  <c r="B46" i="10"/>
  <c r="J46" i="10"/>
  <c r="B47" i="7" l="1"/>
  <c r="C48" i="7"/>
  <c r="J47" i="7"/>
  <c r="B46" i="15"/>
  <c r="C47" i="15"/>
  <c r="J46" i="15"/>
  <c r="C48" i="10"/>
  <c r="B47" i="10"/>
  <c r="J47" i="10"/>
  <c r="C48" i="13"/>
  <c r="B47" i="13"/>
  <c r="J47" i="13"/>
  <c r="J48" i="14"/>
  <c r="J49" i="14" s="1"/>
  <c r="B48" i="14"/>
  <c r="B47" i="9"/>
  <c r="C48" i="9"/>
  <c r="J47" i="9"/>
  <c r="C48" i="11"/>
  <c r="B47" i="11"/>
  <c r="J47" i="11"/>
  <c r="B47" i="8"/>
  <c r="C48" i="8"/>
  <c r="J47" i="8"/>
  <c r="C47" i="5"/>
  <c r="J47" i="5" s="1"/>
  <c r="B46" i="5"/>
  <c r="B47" i="12"/>
  <c r="C48" i="12"/>
  <c r="J47" i="12"/>
  <c r="C47" i="2"/>
  <c r="B46" i="2"/>
  <c r="J46" i="2"/>
  <c r="C47" i="6"/>
  <c r="B46" i="6"/>
  <c r="J46" i="6"/>
  <c r="C48" i="5" l="1"/>
  <c r="J48" i="5" s="1"/>
  <c r="B47" i="5"/>
  <c r="C48" i="6"/>
  <c r="B47" i="6"/>
  <c r="J47" i="6"/>
  <c r="J48" i="8"/>
  <c r="J49" i="8" s="1"/>
  <c r="B48" i="8"/>
  <c r="B48" i="10"/>
  <c r="J48" i="10"/>
  <c r="J49" i="10" s="1"/>
  <c r="C48" i="2"/>
  <c r="B47" i="2"/>
  <c r="J47" i="2"/>
  <c r="B48" i="11"/>
  <c r="J48" i="11"/>
  <c r="J49" i="11" s="1"/>
  <c r="B47" i="15"/>
  <c r="C48" i="15"/>
  <c r="J47" i="15"/>
  <c r="J48" i="12"/>
  <c r="J49" i="12" s="1"/>
  <c r="B48" i="12"/>
  <c r="J48" i="9"/>
  <c r="J49" i="9" s="1"/>
  <c r="B48" i="9"/>
  <c r="B48" i="13"/>
  <c r="J48" i="13"/>
  <c r="J49" i="13" s="1"/>
  <c r="J48" i="7"/>
  <c r="J49" i="7" s="1"/>
  <c r="B48" i="7"/>
  <c r="B48" i="2" l="1"/>
  <c r="J48" i="2"/>
  <c r="J49" i="2" s="1"/>
  <c r="J48" i="15"/>
  <c r="J49" i="15" s="1"/>
  <c r="B48" i="15"/>
  <c r="B48" i="6"/>
  <c r="J48" i="6"/>
  <c r="J49" i="6" s="1"/>
  <c r="B48" i="5"/>
  <c r="J19" i="5" l="1"/>
  <c r="J49" i="5" s="1"/>
</calcChain>
</file>

<file path=xl/sharedStrings.xml><?xml version="1.0" encoding="utf-8"?>
<sst xmlns="http://schemas.openxmlformats.org/spreadsheetml/2006/main" count="463" uniqueCount="40">
  <si>
    <t>STUNDENTABELLE</t>
  </si>
  <si>
    <t>Name Firma:</t>
  </si>
  <si>
    <t>Jahr:</t>
  </si>
  <si>
    <t>Übertrag Vorjahr Urlaubssaldo:</t>
  </si>
  <si>
    <t>Übertrag Vorjahr +/- Stunden:</t>
  </si>
  <si>
    <t>Erster Tag des Monats:</t>
  </si>
  <si>
    <t>Urlaub</t>
  </si>
  <si>
    <t>Urlaub alt:</t>
  </si>
  <si>
    <t>Urlaub neu:</t>
  </si>
  <si>
    <t>Urlaub offen:</t>
  </si>
  <si>
    <t>davon verbraucht:</t>
  </si>
  <si>
    <t>Vortrag</t>
  </si>
  <si>
    <t>URLAUB</t>
  </si>
  <si>
    <t>IST-Zeit</t>
  </si>
  <si>
    <t>Vortrag:</t>
  </si>
  <si>
    <t xml:space="preserve"> + Zuschläge:</t>
  </si>
  <si>
    <t>SOLL-Zeit:</t>
  </si>
  <si>
    <t xml:space="preserve"> +/- Übertrag Vormonat:</t>
  </si>
  <si>
    <t>Zwischensumme SOLL:</t>
  </si>
  <si>
    <t>GESAMTBERECHNUNG</t>
  </si>
  <si>
    <t>von</t>
  </si>
  <si>
    <t>bis</t>
  </si>
  <si>
    <t>Soll-Zeit</t>
  </si>
  <si>
    <t>Ist-Zeit</t>
  </si>
  <si>
    <t>Differenz</t>
  </si>
  <si>
    <t>Datum</t>
  </si>
  <si>
    <t>vormittags</t>
  </si>
  <si>
    <t>nachmittags</t>
  </si>
  <si>
    <t>Anmerkungen*</t>
  </si>
  <si>
    <t>Krank</t>
  </si>
  <si>
    <t>Feiertag</t>
  </si>
  <si>
    <t>Homeoffice</t>
  </si>
  <si>
    <t>Summen:</t>
  </si>
  <si>
    <t>Summe Homeoffice-Tage:</t>
  </si>
  <si>
    <t>* Zutreffendes bitte mit "x" markieren.</t>
  </si>
  <si>
    <t>Hiermit bestätige ich mit meiner Unterschrift die oben angeführte Arbeitszeiten.</t>
  </si>
  <si>
    <t>Unterschrift:</t>
  </si>
  <si>
    <t>Mir stehen nur für die oben angegebenen Zeiträume Entgeltansprüche zu.</t>
  </si>
  <si>
    <t>Name Arbeitnehmer:</t>
  </si>
  <si>
    <t>Letzte Aktualisierung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</si>
</sst>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[$-C07]ddd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0" xfId="0" applyFont="1"/>
    <xf numFmtId="14" fontId="4" fillId="0" borderId="3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0" xfId="0" applyFont="1"/>
    <xf numFmtId="0" fontId="8" fillId="0" borderId="6" xfId="0" applyFont="1" applyBorder="1"/>
    <xf numFmtId="0" fontId="4" fillId="0" borderId="0" xfId="0" applyFont="1" applyAlignment="1">
      <alignment vertical="center"/>
    </xf>
    <xf numFmtId="2" fontId="4" fillId="2" borderId="1" xfId="0" applyNumberFormat="1" applyFont="1" applyFill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164" fontId="4" fillId="2" borderId="1" xfId="0" applyNumberFormat="1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2" borderId="1" xfId="0" applyFont="1" applyFill="1" applyBorder="1"/>
    <xf numFmtId="20" fontId="8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right" vertical="center" indent="1"/>
    </xf>
    <xf numFmtId="2" fontId="4" fillId="2" borderId="1" xfId="0" applyNumberFormat="1" applyFont="1" applyFill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164" fontId="4" fillId="0" borderId="1" xfId="0" applyNumberFormat="1" applyFont="1" applyBorder="1" applyAlignment="1">
      <alignment horizontal="left" vertical="center" inden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 vertical="center" indent="1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164" fontId="4" fillId="2" borderId="1" xfId="0" applyNumberFormat="1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left" vertical="center" indent="1"/>
    </xf>
    <xf numFmtId="14" fontId="4" fillId="0" borderId="3" xfId="0" applyNumberFormat="1" applyFont="1" applyBorder="1" applyAlignment="1">
      <alignment horizontal="left" vertical="center" indent="1"/>
    </xf>
    <xf numFmtId="14" fontId="4" fillId="0" borderId="4" xfId="0" applyNumberFormat="1" applyFont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</cellXfs>
  <cellStyles count="1">
    <cellStyle name="Standard" xfId="0" builtinId="0"/>
  </cellStyles>
  <dxfs count="37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7</xdr:row>
      <xdr:rowOff>19050</xdr:rowOff>
    </xdr:from>
    <xdr:to>
      <xdr:col>4</xdr:col>
      <xdr:colOff>238126</xdr:colOff>
      <xdr:row>8</xdr:row>
      <xdr:rowOff>876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10E9FBB-318A-4E9D-9246-D67EF19D9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152650"/>
          <a:ext cx="3733800" cy="10137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BB4B88D-0B0A-448E-B2CE-98F686813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230225"/>
          <a:ext cx="3733800" cy="10137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1070AA6-E720-4E36-BCC3-53AA32D55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230225"/>
          <a:ext cx="3733800" cy="101370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E9110DC-36F0-412E-956B-048F8C7C3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230225"/>
          <a:ext cx="3733800" cy="101370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6E0441B-1742-4101-80CD-FF41F786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230225"/>
          <a:ext cx="3733800" cy="1013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DA4C3A9-D148-448D-A814-E46F4D7D3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163550"/>
          <a:ext cx="3733800" cy="10137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B1432B-BC0C-4234-91E5-D161EF83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230225"/>
          <a:ext cx="3733800" cy="10137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023114A-2739-409D-8FD5-5125195F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230225"/>
          <a:ext cx="3733800" cy="1013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A00474-7484-406D-A880-0D1FF76F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230225"/>
          <a:ext cx="3733800" cy="10137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3D381FA-EB15-4790-84DA-9DA51C433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230225"/>
          <a:ext cx="3733800" cy="10137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9C4654C-3470-4285-894B-71FDF1A98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230225"/>
          <a:ext cx="3733800" cy="10137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6DB852E-B11C-483E-8E92-9F664973A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230225"/>
          <a:ext cx="3733800" cy="10137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51</xdr:row>
      <xdr:rowOff>19050</xdr:rowOff>
    </xdr:from>
    <xdr:to>
      <xdr:col>6</xdr:col>
      <xdr:colOff>381000</xdr:colOff>
      <xdr:row>51</xdr:row>
      <xdr:rowOff>1032751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DE773A0-5C8A-45F0-AC55-F02E6DF51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230225"/>
          <a:ext cx="3733800" cy="1013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A16E-68E1-4AF3-A8DE-6DB4E4E07AF1}">
  <sheetPr>
    <outlinePr showOutlineSymbols="0"/>
    <pageSetUpPr fitToPage="1"/>
  </sheetPr>
  <dimension ref="B1:K8"/>
  <sheetViews>
    <sheetView showGridLines="0" showRowColHeaders="0" tabSelected="1" showOutlineSymbols="0" zoomScaleNormal="100" workbookViewId="0">
      <selection activeCell="C3" sqref="C3:H3"/>
    </sheetView>
  </sheetViews>
  <sheetFormatPr baseColWidth="10" defaultColWidth="11.42578125" defaultRowHeight="14.25" x14ac:dyDescent="0.2"/>
  <cols>
    <col min="1" max="1" width="2.42578125" style="8" customWidth="1"/>
    <col min="2" max="2" width="23.85546875" style="8" customWidth="1"/>
    <col min="3" max="3" width="18.7109375" style="8" customWidth="1"/>
    <col min="4" max="4" width="10.140625" style="8" customWidth="1"/>
    <col min="5" max="8" width="18.7109375" style="8" customWidth="1"/>
    <col min="9" max="9" width="2.42578125" style="8" customWidth="1"/>
    <col min="10" max="11" width="11.5703125" style="8" customWidth="1"/>
    <col min="12" max="16384" width="11.42578125" style="8"/>
  </cols>
  <sheetData>
    <row r="1" spans="2:11" ht="42" customHeight="1" x14ac:dyDescent="0.2">
      <c r="B1" s="36" t="s">
        <v>0</v>
      </c>
      <c r="C1" s="37"/>
      <c r="D1" s="37"/>
      <c r="E1" s="37"/>
      <c r="F1" s="37"/>
      <c r="G1" s="37"/>
      <c r="H1" s="38"/>
    </row>
    <row r="2" spans="2:11" ht="15" customHeight="1" x14ac:dyDescent="0.2">
      <c r="B2" s="39" t="s">
        <v>39</v>
      </c>
      <c r="C2" s="39"/>
      <c r="D2" s="39"/>
      <c r="E2" s="39"/>
      <c r="F2" s="39"/>
      <c r="G2" s="39"/>
      <c r="H2" s="39"/>
    </row>
    <row r="3" spans="2:11" ht="24.6" customHeight="1" x14ac:dyDescent="0.2">
      <c r="B3" s="9" t="s">
        <v>1</v>
      </c>
      <c r="C3" s="40"/>
      <c r="D3" s="40"/>
      <c r="E3" s="40"/>
      <c r="F3" s="40"/>
      <c r="G3" s="40"/>
      <c r="H3" s="40"/>
    </row>
    <row r="4" spans="2:11" ht="24.6" customHeight="1" x14ac:dyDescent="0.2">
      <c r="B4" s="9" t="s">
        <v>38</v>
      </c>
      <c r="C4" s="40"/>
      <c r="D4" s="40"/>
      <c r="E4" s="40"/>
      <c r="F4" s="40"/>
      <c r="G4" s="40"/>
      <c r="H4" s="40"/>
    </row>
    <row r="5" spans="2:11" ht="24.6" customHeight="1" x14ac:dyDescent="0.2">
      <c r="B5" s="9" t="s">
        <v>2</v>
      </c>
      <c r="C5" s="40">
        <v>2025</v>
      </c>
      <c r="D5" s="40"/>
      <c r="E5" s="34" t="s">
        <v>3</v>
      </c>
      <c r="F5" s="34"/>
      <c r="G5" s="35"/>
      <c r="H5" s="35"/>
    </row>
    <row r="6" spans="2:11" ht="24.6" customHeight="1" x14ac:dyDescent="0.2">
      <c r="B6" s="33"/>
      <c r="C6" s="33"/>
      <c r="D6" s="33"/>
      <c r="E6" s="34" t="s">
        <v>4</v>
      </c>
      <c r="F6" s="34"/>
      <c r="G6" s="35"/>
      <c r="H6" s="35"/>
    </row>
    <row r="7" spans="2:11" ht="15" customHeight="1" x14ac:dyDescent="0.2"/>
    <row r="8" spans="2:11" ht="82.15" customHeight="1" x14ac:dyDescent="0.2">
      <c r="B8" s="30"/>
      <c r="C8" s="31"/>
      <c r="D8" s="31"/>
      <c r="E8" s="31"/>
      <c r="F8" s="31"/>
      <c r="G8" s="31"/>
      <c r="H8" s="32"/>
      <c r="I8" s="20"/>
      <c r="J8" s="20"/>
      <c r="K8" s="20"/>
    </row>
  </sheetData>
  <mergeCells count="11">
    <mergeCell ref="B8:H8"/>
    <mergeCell ref="B6:D6"/>
    <mergeCell ref="E6:F6"/>
    <mergeCell ref="G6:H6"/>
    <mergeCell ref="B1:H1"/>
    <mergeCell ref="B2:H2"/>
    <mergeCell ref="C3:H3"/>
    <mergeCell ref="C4:H4"/>
    <mergeCell ref="C5:D5"/>
    <mergeCell ref="E5:F5"/>
    <mergeCell ref="G5:H5"/>
  </mergeCells>
  <pageMargins left="0.7" right="0.7" top="0.75" bottom="0.75" header="0.3" footer="0.3"/>
  <pageSetup paperSize="9" scale="67" orientation="portrait" horizontalDpi="1200" verticalDpi="1200" r:id="rId1"/>
  <headerFoot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860C-5C6B-4D13-A98C-E7CB9990FFB3}">
  <sheetPr>
    <outlinePr showOutlineSymbols="0"/>
    <pageSetUpPr fitToPage="1"/>
  </sheetPr>
  <dimension ref="B1:N56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/>
    <col min="4" max="8" width="11.28515625" style="8" customWidth="1"/>
    <col min="9" max="10" width="10.7109375" style="8" customWidth="1"/>
    <col min="11" max="14" width="7.7109375" style="8" customWidth="1"/>
    <col min="15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34" t="s">
        <v>5</v>
      </c>
      <c r="C6" s="34"/>
      <c r="D6" s="34"/>
      <c r="E6" s="34"/>
      <c r="F6" s="55">
        <f>IF(Stamminfo!C5="","",DATE(Stamminfo!C5,9,DAY(1)))</f>
        <v>45901</v>
      </c>
      <c r="G6" s="56"/>
      <c r="H6" s="56"/>
      <c r="I6" s="56"/>
      <c r="J6" s="56"/>
      <c r="K6" s="56"/>
      <c r="L6" s="56"/>
      <c r="M6" s="56"/>
      <c r="N6" s="57"/>
    </row>
    <row r="7" spans="2:14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 t="str">
        <f>IF(August!D13="kein Vortrag","0",August!D13)</f>
        <v>0</v>
      </c>
      <c r="E9" s="54"/>
      <c r="F9" s="15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5"/>
      <c r="G10" s="40" t="s">
        <v>17</v>
      </c>
      <c r="H10" s="40"/>
      <c r="I10" s="48" t="str">
        <f>IF(August!I14="","0",August!I14)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5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5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5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5"/>
      <c r="C14" s="15"/>
      <c r="D14" s="15"/>
      <c r="E14" s="15"/>
      <c r="F14" s="15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WEEKDAY(Beginndatum_9)</f>
        <v>2</v>
      </c>
      <c r="C18" s="6">
        <f>Beginndatum_9</f>
        <v>45901</v>
      </c>
      <c r="D18" s="27"/>
      <c r="E18" s="27"/>
      <c r="F18" s="25"/>
      <c r="G18" s="25"/>
      <c r="H18" s="28"/>
      <c r="I18" s="18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 t="shared" ref="B19:B48" si="0">IF(C19="","",WEEKDAY(C19))</f>
        <v>3</v>
      </c>
      <c r="C19" s="6">
        <f t="shared" ref="C19:C48" si="1">IF(C18&lt;&gt;"",IF(MONTH(Beginndatum_9)=MONTH(C18+1),C18+1,""),"")</f>
        <v>45902</v>
      </c>
      <c r="D19" s="25"/>
      <c r="E19" s="25"/>
      <c r="F19" s="25"/>
      <c r="G19" s="25"/>
      <c r="H19" s="28"/>
      <c r="I19" s="18" t="str">
        <f t="shared" ref="I19:I48" si="2">IF(OR(K19="x",L19="x",M19="x", ),H19,IF(F19&lt;&gt;"",((G19+(G19&lt;F19)-F19)+(E19+(E19&lt;D19)-D19))*24,IF(D19&lt;&gt;"",((E19+(E19&lt;D19)-D19)+(G19+(G19&lt;F19)-F19))*24,"0")))</f>
        <v>0</v>
      </c>
      <c r="J19" s="18">
        <f t="shared" ref="J19:J48" si="3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si="0"/>
        <v>4</v>
      </c>
      <c r="C20" s="6">
        <f t="shared" si="1"/>
        <v>45903</v>
      </c>
      <c r="D20" s="25"/>
      <c r="E20" s="25"/>
      <c r="F20" s="25"/>
      <c r="G20" s="25"/>
      <c r="H20" s="28"/>
      <c r="I20" s="18" t="str">
        <f t="shared" si="2"/>
        <v>0</v>
      </c>
      <c r="J20" s="18">
        <f t="shared" si="3"/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0"/>
        <v>5</v>
      </c>
      <c r="C21" s="6">
        <f t="shared" si="1"/>
        <v>45904</v>
      </c>
      <c r="D21" s="25"/>
      <c r="E21" s="25"/>
      <c r="F21" s="25"/>
      <c r="G21" s="25"/>
      <c r="H21" s="28"/>
      <c r="I21" s="18" t="str">
        <f t="shared" si="2"/>
        <v>0</v>
      </c>
      <c r="J21" s="18">
        <f t="shared" si="3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0"/>
        <v>6</v>
      </c>
      <c r="C22" s="6">
        <f t="shared" si="1"/>
        <v>45905</v>
      </c>
      <c r="D22" s="25"/>
      <c r="E22" s="25"/>
      <c r="F22" s="25"/>
      <c r="G22" s="25"/>
      <c r="H22" s="28"/>
      <c r="I22" s="18" t="str">
        <f t="shared" si="2"/>
        <v>0</v>
      </c>
      <c r="J22" s="18">
        <f t="shared" si="3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0"/>
        <v>7</v>
      </c>
      <c r="C23" s="6">
        <f t="shared" si="1"/>
        <v>45906</v>
      </c>
      <c r="D23" s="25"/>
      <c r="E23" s="25"/>
      <c r="F23" s="25"/>
      <c r="G23" s="25"/>
      <c r="H23" s="28"/>
      <c r="I23" s="18" t="str">
        <f t="shared" si="2"/>
        <v>0</v>
      </c>
      <c r="J23" s="18">
        <f t="shared" si="3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0"/>
        <v>1</v>
      </c>
      <c r="C24" s="6">
        <f t="shared" si="1"/>
        <v>45907</v>
      </c>
      <c r="D24" s="25"/>
      <c r="E24" s="25"/>
      <c r="F24" s="25"/>
      <c r="G24" s="25"/>
      <c r="H24" s="28"/>
      <c r="I24" s="18" t="str">
        <f t="shared" si="2"/>
        <v>0</v>
      </c>
      <c r="J24" s="18">
        <f t="shared" si="3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0"/>
        <v>2</v>
      </c>
      <c r="C25" s="6">
        <f t="shared" si="1"/>
        <v>45908</v>
      </c>
      <c r="D25" s="25"/>
      <c r="E25" s="25"/>
      <c r="F25" s="25"/>
      <c r="G25" s="25"/>
      <c r="H25" s="28"/>
      <c r="I25" s="18" t="str">
        <f t="shared" si="2"/>
        <v>0</v>
      </c>
      <c r="J25" s="18">
        <f t="shared" si="3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0"/>
        <v>3</v>
      </c>
      <c r="C26" s="6">
        <f t="shared" si="1"/>
        <v>45909</v>
      </c>
      <c r="D26" s="25"/>
      <c r="E26" s="25"/>
      <c r="F26" s="25"/>
      <c r="G26" s="25"/>
      <c r="H26" s="28"/>
      <c r="I26" s="18" t="str">
        <f t="shared" si="2"/>
        <v>0</v>
      </c>
      <c r="J26" s="18">
        <f t="shared" si="3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0"/>
        <v>4</v>
      </c>
      <c r="C27" s="6">
        <f t="shared" si="1"/>
        <v>45910</v>
      </c>
      <c r="D27" s="25"/>
      <c r="E27" s="25"/>
      <c r="F27" s="25"/>
      <c r="G27" s="25"/>
      <c r="H27" s="28"/>
      <c r="I27" s="18" t="str">
        <f t="shared" si="2"/>
        <v>0</v>
      </c>
      <c r="J27" s="18">
        <f t="shared" si="3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0"/>
        <v>5</v>
      </c>
      <c r="C28" s="6">
        <f t="shared" si="1"/>
        <v>45911</v>
      </c>
      <c r="D28" s="25"/>
      <c r="E28" s="25"/>
      <c r="F28" s="25"/>
      <c r="G28" s="25"/>
      <c r="H28" s="28"/>
      <c r="I28" s="18" t="str">
        <f t="shared" si="2"/>
        <v>0</v>
      </c>
      <c r="J28" s="18">
        <f t="shared" si="3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0"/>
        <v>6</v>
      </c>
      <c r="C29" s="6">
        <f t="shared" si="1"/>
        <v>45912</v>
      </c>
      <c r="D29" s="25"/>
      <c r="E29" s="25"/>
      <c r="F29" s="25"/>
      <c r="G29" s="25"/>
      <c r="H29" s="28"/>
      <c r="I29" s="18" t="str">
        <f t="shared" si="2"/>
        <v>0</v>
      </c>
      <c r="J29" s="18">
        <f t="shared" si="3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0"/>
        <v>7</v>
      </c>
      <c r="C30" s="6">
        <f t="shared" si="1"/>
        <v>45913</v>
      </c>
      <c r="D30" s="25"/>
      <c r="E30" s="25"/>
      <c r="F30" s="25"/>
      <c r="G30" s="25"/>
      <c r="H30" s="28"/>
      <c r="I30" s="18" t="str">
        <f t="shared" si="2"/>
        <v>0</v>
      </c>
      <c r="J30" s="18">
        <f t="shared" si="3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0"/>
        <v>1</v>
      </c>
      <c r="C31" s="6">
        <f t="shared" si="1"/>
        <v>45914</v>
      </c>
      <c r="D31" s="25"/>
      <c r="E31" s="25"/>
      <c r="F31" s="25"/>
      <c r="G31" s="25"/>
      <c r="H31" s="28"/>
      <c r="I31" s="18" t="str">
        <f t="shared" si="2"/>
        <v>0</v>
      </c>
      <c r="J31" s="18">
        <f t="shared" si="3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0"/>
        <v>2</v>
      </c>
      <c r="C32" s="6">
        <f t="shared" si="1"/>
        <v>45915</v>
      </c>
      <c r="D32" s="25"/>
      <c r="E32" s="25"/>
      <c r="F32" s="25"/>
      <c r="G32" s="25"/>
      <c r="H32" s="28"/>
      <c r="I32" s="18" t="str">
        <f t="shared" si="2"/>
        <v>0</v>
      </c>
      <c r="J32" s="18">
        <f t="shared" si="3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0"/>
        <v>3</v>
      </c>
      <c r="C33" s="6">
        <f t="shared" si="1"/>
        <v>45916</v>
      </c>
      <c r="D33" s="25"/>
      <c r="E33" s="25"/>
      <c r="F33" s="25"/>
      <c r="G33" s="25"/>
      <c r="H33" s="28"/>
      <c r="I33" s="18" t="str">
        <f t="shared" si="2"/>
        <v>0</v>
      </c>
      <c r="J33" s="18">
        <f t="shared" si="3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0"/>
        <v>4</v>
      </c>
      <c r="C34" s="6">
        <f t="shared" si="1"/>
        <v>45917</v>
      </c>
      <c r="D34" s="25"/>
      <c r="E34" s="25"/>
      <c r="F34" s="25"/>
      <c r="G34" s="25"/>
      <c r="H34" s="28"/>
      <c r="I34" s="18" t="str">
        <f t="shared" si="2"/>
        <v>0</v>
      </c>
      <c r="J34" s="18">
        <f t="shared" si="3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0"/>
        <v>5</v>
      </c>
      <c r="C35" s="6">
        <f t="shared" si="1"/>
        <v>45918</v>
      </c>
      <c r="D35" s="25"/>
      <c r="E35" s="25"/>
      <c r="F35" s="25"/>
      <c r="G35" s="25"/>
      <c r="H35" s="28"/>
      <c r="I35" s="18" t="str">
        <f t="shared" si="2"/>
        <v>0</v>
      </c>
      <c r="J35" s="18">
        <f t="shared" si="3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0"/>
        <v>6</v>
      </c>
      <c r="C36" s="6">
        <f t="shared" si="1"/>
        <v>45919</v>
      </c>
      <c r="D36" s="25"/>
      <c r="E36" s="25"/>
      <c r="F36" s="25"/>
      <c r="G36" s="25"/>
      <c r="H36" s="28"/>
      <c r="I36" s="18" t="str">
        <f t="shared" si="2"/>
        <v>0</v>
      </c>
      <c r="J36" s="18">
        <f t="shared" si="3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0"/>
        <v>7</v>
      </c>
      <c r="C37" s="6">
        <f t="shared" si="1"/>
        <v>45920</v>
      </c>
      <c r="D37" s="25"/>
      <c r="E37" s="25"/>
      <c r="F37" s="25"/>
      <c r="G37" s="25"/>
      <c r="H37" s="28"/>
      <c r="I37" s="18" t="str">
        <f t="shared" si="2"/>
        <v>0</v>
      </c>
      <c r="J37" s="18">
        <f t="shared" si="3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0"/>
        <v>1</v>
      </c>
      <c r="C38" s="6">
        <f t="shared" si="1"/>
        <v>45921</v>
      </c>
      <c r="D38" s="25"/>
      <c r="E38" s="25"/>
      <c r="F38" s="25"/>
      <c r="G38" s="25"/>
      <c r="H38" s="28"/>
      <c r="I38" s="18" t="str">
        <f t="shared" si="2"/>
        <v>0</v>
      </c>
      <c r="J38" s="18">
        <f t="shared" si="3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0"/>
        <v>2</v>
      </c>
      <c r="C39" s="6">
        <f t="shared" si="1"/>
        <v>45922</v>
      </c>
      <c r="D39" s="25"/>
      <c r="E39" s="25"/>
      <c r="F39" s="25"/>
      <c r="G39" s="25"/>
      <c r="H39" s="28"/>
      <c r="I39" s="18" t="str">
        <f t="shared" si="2"/>
        <v>0</v>
      </c>
      <c r="J39" s="18">
        <f t="shared" si="3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0"/>
        <v>3</v>
      </c>
      <c r="C40" s="6">
        <f t="shared" si="1"/>
        <v>45923</v>
      </c>
      <c r="D40" s="25"/>
      <c r="E40" s="25"/>
      <c r="F40" s="25"/>
      <c r="G40" s="25"/>
      <c r="H40" s="28"/>
      <c r="I40" s="18" t="str">
        <f t="shared" si="2"/>
        <v>0</v>
      </c>
      <c r="J40" s="18">
        <f t="shared" si="3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0"/>
        <v>4</v>
      </c>
      <c r="C41" s="6">
        <f t="shared" si="1"/>
        <v>45924</v>
      </c>
      <c r="D41" s="25"/>
      <c r="E41" s="25"/>
      <c r="F41" s="25"/>
      <c r="G41" s="25"/>
      <c r="H41" s="28"/>
      <c r="I41" s="18" t="str">
        <f t="shared" si="2"/>
        <v>0</v>
      </c>
      <c r="J41" s="18">
        <f t="shared" si="3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0"/>
        <v>5</v>
      </c>
      <c r="C42" s="6">
        <f t="shared" si="1"/>
        <v>45925</v>
      </c>
      <c r="D42" s="25"/>
      <c r="E42" s="25"/>
      <c r="F42" s="25"/>
      <c r="G42" s="25"/>
      <c r="H42" s="28"/>
      <c r="I42" s="18" t="str">
        <f t="shared" si="2"/>
        <v>0</v>
      </c>
      <c r="J42" s="18">
        <f t="shared" si="3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0"/>
        <v>6</v>
      </c>
      <c r="C43" s="6">
        <f t="shared" si="1"/>
        <v>45926</v>
      </c>
      <c r="D43" s="25"/>
      <c r="E43" s="25"/>
      <c r="F43" s="25"/>
      <c r="G43" s="25"/>
      <c r="H43" s="28"/>
      <c r="I43" s="18" t="str">
        <f t="shared" si="2"/>
        <v>0</v>
      </c>
      <c r="J43" s="18">
        <f t="shared" si="3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0"/>
        <v>7</v>
      </c>
      <c r="C44" s="6">
        <f t="shared" si="1"/>
        <v>45927</v>
      </c>
      <c r="D44" s="25"/>
      <c r="E44" s="25"/>
      <c r="F44" s="25"/>
      <c r="G44" s="25"/>
      <c r="H44" s="28"/>
      <c r="I44" s="18" t="str">
        <f t="shared" si="2"/>
        <v>0</v>
      </c>
      <c r="J44" s="18">
        <f t="shared" si="3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0"/>
        <v>1</v>
      </c>
      <c r="C45" s="6">
        <f t="shared" si="1"/>
        <v>45928</v>
      </c>
      <c r="D45" s="25"/>
      <c r="E45" s="25"/>
      <c r="F45" s="25"/>
      <c r="G45" s="25"/>
      <c r="H45" s="28"/>
      <c r="I45" s="18" t="str">
        <f t="shared" si="2"/>
        <v>0</v>
      </c>
      <c r="J45" s="18">
        <f t="shared" si="3"/>
        <v>9.9999999999999995E-7</v>
      </c>
      <c r="K45" s="19"/>
      <c r="L45" s="19"/>
      <c r="M45" s="19"/>
      <c r="N45" s="19"/>
    </row>
    <row r="46" spans="2:14" ht="21" customHeight="1" x14ac:dyDescent="0.2">
      <c r="B46" s="24">
        <f t="shared" si="0"/>
        <v>2</v>
      </c>
      <c r="C46" s="6">
        <f t="shared" si="1"/>
        <v>45929</v>
      </c>
      <c r="D46" s="25"/>
      <c r="E46" s="25"/>
      <c r="F46" s="25"/>
      <c r="G46" s="25"/>
      <c r="H46" s="28"/>
      <c r="I46" s="18" t="str">
        <f t="shared" si="2"/>
        <v>0</v>
      </c>
      <c r="J46" s="18">
        <f t="shared" si="3"/>
        <v>9.9999999999999995E-7</v>
      </c>
      <c r="K46" s="19"/>
      <c r="L46" s="19"/>
      <c r="M46" s="19"/>
      <c r="N46" s="19"/>
    </row>
    <row r="47" spans="2:14" ht="21" customHeight="1" x14ac:dyDescent="0.2">
      <c r="B47" s="24">
        <f t="shared" si="0"/>
        <v>3</v>
      </c>
      <c r="C47" s="6">
        <f t="shared" si="1"/>
        <v>45930</v>
      </c>
      <c r="D47" s="25"/>
      <c r="E47" s="25"/>
      <c r="F47" s="25"/>
      <c r="G47" s="25"/>
      <c r="H47" s="28"/>
      <c r="I47" s="18" t="str">
        <f t="shared" si="2"/>
        <v>0</v>
      </c>
      <c r="J47" s="18">
        <f t="shared" si="3"/>
        <v>9.9999999999999995E-7</v>
      </c>
      <c r="K47" s="19"/>
      <c r="L47" s="19"/>
      <c r="M47" s="19"/>
      <c r="N47" s="19"/>
    </row>
    <row r="48" spans="2:14" ht="21" customHeight="1" x14ac:dyDescent="0.2">
      <c r="B48" s="24" t="str">
        <f t="shared" si="0"/>
        <v/>
      </c>
      <c r="C48" s="6" t="str">
        <f t="shared" si="1"/>
        <v/>
      </c>
      <c r="D48" s="25"/>
      <c r="E48" s="25"/>
      <c r="F48" s="25"/>
      <c r="G48" s="25"/>
      <c r="H48" s="28"/>
      <c r="I48" s="18" t="str">
        <f t="shared" si="2"/>
        <v>0</v>
      </c>
      <c r="J48" s="18" t="str">
        <f t="shared" si="3"/>
        <v/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29" t="str">
        <f>IF(SUM(H18:H48)=0,"",SUM(H18:H48))</f>
        <v/>
      </c>
      <c r="I49" s="18">
        <f>SUM(I18:I48)</f>
        <v>0</v>
      </c>
      <c r="J49" s="18">
        <f>SUM(J18:J48)</f>
        <v>3.0000000000000011E-5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I55" s="5" t="s">
        <v>36</v>
      </c>
      <c r="J55" s="16"/>
      <c r="K55" s="16"/>
      <c r="L55" s="16"/>
      <c r="M55" s="16"/>
      <c r="N55" s="16"/>
    </row>
    <row r="56" spans="2:14" ht="12" customHeight="1" x14ac:dyDescent="0.2"/>
  </sheetData>
  <mergeCells count="40">
    <mergeCell ref="B6:E6"/>
    <mergeCell ref="F6:N6"/>
    <mergeCell ref="B1:N2"/>
    <mergeCell ref="B4:E4"/>
    <mergeCell ref="F4:N4"/>
    <mergeCell ref="B5:E5"/>
    <mergeCell ref="F5:N5"/>
    <mergeCell ref="B8:E8"/>
    <mergeCell ref="G8:N8"/>
    <mergeCell ref="B9:C9"/>
    <mergeCell ref="D9:E9"/>
    <mergeCell ref="G9:H9"/>
    <mergeCell ref="I9:N9"/>
    <mergeCell ref="B10:C10"/>
    <mergeCell ref="D10:E10"/>
    <mergeCell ref="G10:H10"/>
    <mergeCell ref="I10:N10"/>
    <mergeCell ref="B11:C11"/>
    <mergeCell ref="D11:E11"/>
    <mergeCell ref="G11:H11"/>
    <mergeCell ref="I11:N11"/>
    <mergeCell ref="B12:C12"/>
    <mergeCell ref="D12:E12"/>
    <mergeCell ref="G12:H12"/>
    <mergeCell ref="I12:N12"/>
    <mergeCell ref="B13:C13"/>
    <mergeCell ref="D13:E13"/>
    <mergeCell ref="G13:H13"/>
    <mergeCell ref="I13:N13"/>
    <mergeCell ref="G14:H14"/>
    <mergeCell ref="I14:N14"/>
    <mergeCell ref="B16:C16"/>
    <mergeCell ref="D16:E16"/>
    <mergeCell ref="F16:G16"/>
    <mergeCell ref="K16:N16"/>
    <mergeCell ref="B49:C49"/>
    <mergeCell ref="D49:G49"/>
    <mergeCell ref="K49:M49"/>
    <mergeCell ref="K50:N50"/>
    <mergeCell ref="B52:N52"/>
  </mergeCells>
  <phoneticPr fontId="7" type="noConversion"/>
  <conditionalFormatting sqref="B18:H18">
    <cfRule type="expression" dxfId="123" priority="30" stopIfTrue="1">
      <formula>OR(WEEKDAY($C$18)=7,WEEKDAY($C$18)=1)</formula>
    </cfRule>
  </conditionalFormatting>
  <conditionalFormatting sqref="B19:H19">
    <cfRule type="expression" dxfId="122" priority="31" stopIfTrue="1">
      <formula>OR(WEEKDAY($C$19)=7,WEEKDAY($C$19)=1)</formula>
    </cfRule>
  </conditionalFormatting>
  <conditionalFormatting sqref="B20:H20">
    <cfRule type="expression" dxfId="121" priority="29" stopIfTrue="1">
      <formula>OR(WEEKDAY($C$20)=7,WEEKDAY($C$20)=1)</formula>
    </cfRule>
  </conditionalFormatting>
  <conditionalFormatting sqref="B21:H21">
    <cfRule type="expression" dxfId="120" priority="28" stopIfTrue="1">
      <formula>OR(WEEKDAY($C$21)=7,WEEKDAY($C$21)=1)</formula>
    </cfRule>
  </conditionalFormatting>
  <conditionalFormatting sqref="B22:H22">
    <cfRule type="expression" dxfId="119" priority="27" stopIfTrue="1">
      <formula>OR(WEEKDAY($C$22)=7,WEEKDAY($C$22)=1)</formula>
    </cfRule>
  </conditionalFormatting>
  <conditionalFormatting sqref="B23:H23">
    <cfRule type="expression" dxfId="118" priority="26" stopIfTrue="1">
      <formula>OR(WEEKDAY($C$23)=7,WEEKDAY($C$23)=1)</formula>
    </cfRule>
  </conditionalFormatting>
  <conditionalFormatting sqref="B24:H24">
    <cfRule type="expression" dxfId="117" priority="25" stopIfTrue="1">
      <formula>OR(WEEKDAY($C$24)=7,WEEKDAY($C$24)=1)</formula>
    </cfRule>
  </conditionalFormatting>
  <conditionalFormatting sqref="B25:H25">
    <cfRule type="expression" dxfId="116" priority="24" stopIfTrue="1">
      <formula>OR(WEEKDAY($C$25)=7,WEEKDAY($C$25)=1)</formula>
    </cfRule>
  </conditionalFormatting>
  <conditionalFormatting sqref="B26:H26">
    <cfRule type="expression" dxfId="115" priority="23" stopIfTrue="1">
      <formula>OR(WEEKDAY($C$26)=7,WEEKDAY($C$26)=1)</formula>
    </cfRule>
  </conditionalFormatting>
  <conditionalFormatting sqref="B27:H27">
    <cfRule type="expression" dxfId="114" priority="22" stopIfTrue="1">
      <formula>OR(WEEKDAY($C$27)=7,WEEKDAY($C$27)=1)</formula>
    </cfRule>
  </conditionalFormatting>
  <conditionalFormatting sqref="B28:H28">
    <cfRule type="expression" dxfId="113" priority="21" stopIfTrue="1">
      <formula>OR(WEEKDAY($C$28)=7,WEEKDAY($C$28)=1)</formula>
    </cfRule>
  </conditionalFormatting>
  <conditionalFormatting sqref="B29:H29">
    <cfRule type="expression" dxfId="112" priority="20" stopIfTrue="1">
      <formula>OR(WEEKDAY($C$29)=7,WEEKDAY($C$29)=1)</formula>
    </cfRule>
  </conditionalFormatting>
  <conditionalFormatting sqref="B30:H30">
    <cfRule type="expression" dxfId="111" priority="19" stopIfTrue="1">
      <formula>OR(WEEKDAY($C$30)=7,WEEKDAY($C$30)=1)</formula>
    </cfRule>
  </conditionalFormatting>
  <conditionalFormatting sqref="B31:H31">
    <cfRule type="expression" dxfId="110" priority="18" stopIfTrue="1">
      <formula>OR(WEEKDAY($C$31)=7,WEEKDAY($C$31)=1)</formula>
    </cfRule>
  </conditionalFormatting>
  <conditionalFormatting sqref="B32:H32">
    <cfRule type="expression" dxfId="109" priority="17" stopIfTrue="1">
      <formula>OR(WEEKDAY($C$32)=7,WEEKDAY($C$32)=1)</formula>
    </cfRule>
  </conditionalFormatting>
  <conditionalFormatting sqref="B33:H33">
    <cfRule type="expression" dxfId="108" priority="16" stopIfTrue="1">
      <formula>OR(WEEKDAY($C$33)=7,WEEKDAY($C$33)=1)</formula>
    </cfRule>
  </conditionalFormatting>
  <conditionalFormatting sqref="B34:H34">
    <cfRule type="expression" dxfId="107" priority="15" stopIfTrue="1">
      <formula>OR(WEEKDAY($C$34)=7,WEEKDAY($C$34)=1)</formula>
    </cfRule>
  </conditionalFormatting>
  <conditionalFormatting sqref="B35:H35">
    <cfRule type="expression" dxfId="106" priority="14" stopIfTrue="1">
      <formula>OR(WEEKDAY($C$35)=7,WEEKDAY($C$35)=1)</formula>
    </cfRule>
  </conditionalFormatting>
  <conditionalFormatting sqref="B36:H36">
    <cfRule type="expression" dxfId="105" priority="13" stopIfTrue="1">
      <formula>OR(WEEKDAY($C$36)=7,WEEKDAY($C$36)=1)</formula>
    </cfRule>
  </conditionalFormatting>
  <conditionalFormatting sqref="B37:H37">
    <cfRule type="expression" dxfId="104" priority="12" stopIfTrue="1">
      <formula>OR(WEEKDAY($C$37)=7,WEEKDAY($C$37)=1)</formula>
    </cfRule>
  </conditionalFormatting>
  <conditionalFormatting sqref="B38:H38">
    <cfRule type="expression" dxfId="103" priority="11" stopIfTrue="1">
      <formula>OR(WEEKDAY($C$38)=7,WEEKDAY($C$38)=1)</formula>
    </cfRule>
  </conditionalFormatting>
  <conditionalFormatting sqref="B39:H39">
    <cfRule type="expression" dxfId="102" priority="10" stopIfTrue="1">
      <formula>OR(WEEKDAY($C$39)=7,WEEKDAY($C$39)=1)</formula>
    </cfRule>
  </conditionalFormatting>
  <conditionalFormatting sqref="B40:H40">
    <cfRule type="expression" dxfId="101" priority="9" stopIfTrue="1">
      <formula>OR(WEEKDAY($C$40)=7,WEEKDAY($C$40)=1)</formula>
    </cfRule>
  </conditionalFormatting>
  <conditionalFormatting sqref="B41:H41">
    <cfRule type="expression" dxfId="100" priority="8" stopIfTrue="1">
      <formula>OR(WEEKDAY($C$41)=7,WEEKDAY($C$41)=1)</formula>
    </cfRule>
  </conditionalFormatting>
  <conditionalFormatting sqref="B42:H42">
    <cfRule type="expression" dxfId="99" priority="7" stopIfTrue="1">
      <formula>OR(WEEKDAY($C$42)=7,WEEKDAY($C$42)=1)</formula>
    </cfRule>
  </conditionalFormatting>
  <conditionalFormatting sqref="B43:H43">
    <cfRule type="expression" dxfId="98" priority="6" stopIfTrue="1">
      <formula>OR(WEEKDAY($C$43)=7,WEEKDAY($C$43)=1)</formula>
    </cfRule>
  </conditionalFormatting>
  <conditionalFormatting sqref="B44:H44">
    <cfRule type="expression" dxfId="97" priority="5" stopIfTrue="1">
      <formula>OR(WEEKDAY($C$44)=7,WEEKDAY($C$44)=1)</formula>
    </cfRule>
  </conditionalFormatting>
  <conditionalFormatting sqref="B45:H45">
    <cfRule type="expression" dxfId="96" priority="4" stopIfTrue="1">
      <formula>OR(WEEKDAY($C$45)=7,WEEKDAY($C$45)=1)</formula>
    </cfRule>
  </conditionalFormatting>
  <conditionalFormatting sqref="B46:H46">
    <cfRule type="expression" dxfId="95" priority="3" stopIfTrue="1">
      <formula>OR(WEEKDAY($C$46)=7,WEEKDAY($C$46)=1)</formula>
    </cfRule>
  </conditionalFormatting>
  <conditionalFormatting sqref="B47:H47">
    <cfRule type="expression" dxfId="94" priority="2" stopIfTrue="1">
      <formula>OR(WEEKDAY($C$47)=7,WEEKDAY($C$47)=1)</formula>
    </cfRule>
  </conditionalFormatting>
  <conditionalFormatting sqref="B48:H48">
    <cfRule type="expression" dxfId="93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2678-E482-4CDC-A1A6-231CDBE14624}">
  <sheetPr>
    <outlinePr showOutlineSymbols="0"/>
    <pageSetUpPr fitToPage="1"/>
  </sheetPr>
  <dimension ref="B1:N56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/>
    <col min="4" max="8" width="11.28515625" style="8" customWidth="1"/>
    <col min="9" max="10" width="10.7109375" style="8" customWidth="1"/>
    <col min="11" max="14" width="7.7109375" style="8" customWidth="1"/>
    <col min="15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34" t="s">
        <v>5</v>
      </c>
      <c r="C6" s="34"/>
      <c r="D6" s="34"/>
      <c r="E6" s="34"/>
      <c r="F6" s="55">
        <f>IF(Stamminfo!C5="","",DATE(Stamminfo!C5,10,DAY(1)))</f>
        <v>45931</v>
      </c>
      <c r="G6" s="56"/>
      <c r="H6" s="56"/>
      <c r="I6" s="56"/>
      <c r="J6" s="56"/>
      <c r="K6" s="56"/>
      <c r="L6" s="56"/>
      <c r="M6" s="56"/>
      <c r="N6" s="57"/>
    </row>
    <row r="7" spans="2:14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 t="str">
        <f>IF(September!D13="kein Vortrag","0",September!D13)</f>
        <v>0</v>
      </c>
      <c r="E9" s="54"/>
      <c r="F9" s="15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5"/>
      <c r="G10" s="40" t="s">
        <v>17</v>
      </c>
      <c r="H10" s="40"/>
      <c r="I10" s="48" t="str">
        <f>IF(September!I14="","0",September!I14)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5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5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5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5"/>
      <c r="C14" s="15"/>
      <c r="D14" s="15"/>
      <c r="E14" s="15"/>
      <c r="F14" s="15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WEEKDAY(Beginndatum_10)</f>
        <v>4</v>
      </c>
      <c r="C18" s="6">
        <f>Beginndatum_10</f>
        <v>45931</v>
      </c>
      <c r="D18" s="27"/>
      <c r="E18" s="27"/>
      <c r="F18" s="25"/>
      <c r="G18" s="25"/>
      <c r="H18" s="28"/>
      <c r="I18" s="18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 t="shared" ref="B19:B48" si="0">IF(C19="","",WEEKDAY(C19))</f>
        <v>5</v>
      </c>
      <c r="C19" s="6">
        <f t="shared" ref="C19:C48" si="1">IF(C18&lt;&gt;"",IF(MONTH(Beginndatum_10)=MONTH(C18+1),C18+1,""),"")</f>
        <v>45932</v>
      </c>
      <c r="D19" s="25"/>
      <c r="E19" s="25"/>
      <c r="F19" s="25"/>
      <c r="G19" s="25"/>
      <c r="H19" s="28"/>
      <c r="I19" s="18" t="str">
        <f t="shared" ref="I19:I48" si="2">IF(OR(K19="x",L19="x",M19="x", ),H19,IF(F19&lt;&gt;"",((G19+(G19&lt;F19)-F19)+(E19+(E19&lt;D19)-D19))*24,IF(D19&lt;&gt;"",((E19+(E19&lt;D19)-D19)+(G19+(G19&lt;F19)-F19))*24,"0")))</f>
        <v>0</v>
      </c>
      <c r="J19" s="18">
        <f t="shared" ref="J19:J48" si="3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si="0"/>
        <v>6</v>
      </c>
      <c r="C20" s="6">
        <f t="shared" si="1"/>
        <v>45933</v>
      </c>
      <c r="D20" s="25"/>
      <c r="E20" s="25"/>
      <c r="F20" s="25"/>
      <c r="G20" s="25"/>
      <c r="H20" s="28"/>
      <c r="I20" s="18" t="str">
        <f t="shared" si="2"/>
        <v>0</v>
      </c>
      <c r="J20" s="18">
        <f t="shared" si="3"/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0"/>
        <v>7</v>
      </c>
      <c r="C21" s="6">
        <f t="shared" si="1"/>
        <v>45934</v>
      </c>
      <c r="D21" s="25"/>
      <c r="E21" s="25"/>
      <c r="F21" s="25"/>
      <c r="G21" s="25"/>
      <c r="H21" s="28"/>
      <c r="I21" s="18" t="str">
        <f t="shared" si="2"/>
        <v>0</v>
      </c>
      <c r="J21" s="18">
        <f t="shared" si="3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0"/>
        <v>1</v>
      </c>
      <c r="C22" s="6">
        <f t="shared" si="1"/>
        <v>45935</v>
      </c>
      <c r="D22" s="25"/>
      <c r="E22" s="25"/>
      <c r="F22" s="25"/>
      <c r="G22" s="25"/>
      <c r="H22" s="28"/>
      <c r="I22" s="18" t="str">
        <f t="shared" si="2"/>
        <v>0</v>
      </c>
      <c r="J22" s="18">
        <f t="shared" si="3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0"/>
        <v>2</v>
      </c>
      <c r="C23" s="6">
        <f t="shared" si="1"/>
        <v>45936</v>
      </c>
      <c r="D23" s="25"/>
      <c r="E23" s="25"/>
      <c r="F23" s="25"/>
      <c r="G23" s="25"/>
      <c r="H23" s="28"/>
      <c r="I23" s="18" t="str">
        <f t="shared" si="2"/>
        <v>0</v>
      </c>
      <c r="J23" s="18">
        <f t="shared" si="3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0"/>
        <v>3</v>
      </c>
      <c r="C24" s="6">
        <f t="shared" si="1"/>
        <v>45937</v>
      </c>
      <c r="D24" s="25"/>
      <c r="E24" s="25"/>
      <c r="F24" s="25"/>
      <c r="G24" s="25"/>
      <c r="H24" s="28"/>
      <c r="I24" s="18" t="str">
        <f t="shared" si="2"/>
        <v>0</v>
      </c>
      <c r="J24" s="18">
        <f t="shared" si="3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0"/>
        <v>4</v>
      </c>
      <c r="C25" s="6">
        <f t="shared" si="1"/>
        <v>45938</v>
      </c>
      <c r="D25" s="25"/>
      <c r="E25" s="25"/>
      <c r="F25" s="25"/>
      <c r="G25" s="25"/>
      <c r="H25" s="28"/>
      <c r="I25" s="18" t="str">
        <f t="shared" si="2"/>
        <v>0</v>
      </c>
      <c r="J25" s="18">
        <f t="shared" si="3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0"/>
        <v>5</v>
      </c>
      <c r="C26" s="6">
        <f t="shared" si="1"/>
        <v>45939</v>
      </c>
      <c r="D26" s="25"/>
      <c r="E26" s="25"/>
      <c r="F26" s="25"/>
      <c r="G26" s="25"/>
      <c r="H26" s="28"/>
      <c r="I26" s="18" t="str">
        <f t="shared" si="2"/>
        <v>0</v>
      </c>
      <c r="J26" s="18">
        <f t="shared" si="3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0"/>
        <v>6</v>
      </c>
      <c r="C27" s="6">
        <f t="shared" si="1"/>
        <v>45940</v>
      </c>
      <c r="D27" s="25"/>
      <c r="E27" s="25"/>
      <c r="F27" s="25"/>
      <c r="G27" s="25"/>
      <c r="H27" s="28"/>
      <c r="I27" s="18" t="str">
        <f t="shared" si="2"/>
        <v>0</v>
      </c>
      <c r="J27" s="18">
        <f t="shared" si="3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0"/>
        <v>7</v>
      </c>
      <c r="C28" s="6">
        <f t="shared" si="1"/>
        <v>45941</v>
      </c>
      <c r="D28" s="25"/>
      <c r="E28" s="25"/>
      <c r="F28" s="25"/>
      <c r="G28" s="25"/>
      <c r="H28" s="28"/>
      <c r="I28" s="18" t="str">
        <f t="shared" si="2"/>
        <v>0</v>
      </c>
      <c r="J28" s="18">
        <f t="shared" si="3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0"/>
        <v>1</v>
      </c>
      <c r="C29" s="6">
        <f t="shared" si="1"/>
        <v>45942</v>
      </c>
      <c r="D29" s="25"/>
      <c r="E29" s="25"/>
      <c r="F29" s="25"/>
      <c r="G29" s="25"/>
      <c r="H29" s="28"/>
      <c r="I29" s="18" t="str">
        <f t="shared" si="2"/>
        <v>0</v>
      </c>
      <c r="J29" s="18">
        <f t="shared" si="3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0"/>
        <v>2</v>
      </c>
      <c r="C30" s="6">
        <f t="shared" si="1"/>
        <v>45943</v>
      </c>
      <c r="D30" s="25"/>
      <c r="E30" s="25"/>
      <c r="F30" s="25"/>
      <c r="G30" s="25"/>
      <c r="H30" s="28"/>
      <c r="I30" s="18" t="str">
        <f t="shared" si="2"/>
        <v>0</v>
      </c>
      <c r="J30" s="18">
        <f t="shared" si="3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0"/>
        <v>3</v>
      </c>
      <c r="C31" s="6">
        <f t="shared" si="1"/>
        <v>45944</v>
      </c>
      <c r="D31" s="25"/>
      <c r="E31" s="25"/>
      <c r="F31" s="25"/>
      <c r="G31" s="25"/>
      <c r="H31" s="28"/>
      <c r="I31" s="18" t="str">
        <f t="shared" si="2"/>
        <v>0</v>
      </c>
      <c r="J31" s="18">
        <f t="shared" si="3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0"/>
        <v>4</v>
      </c>
      <c r="C32" s="6">
        <f t="shared" si="1"/>
        <v>45945</v>
      </c>
      <c r="D32" s="25"/>
      <c r="E32" s="25"/>
      <c r="F32" s="25"/>
      <c r="G32" s="25"/>
      <c r="H32" s="28"/>
      <c r="I32" s="18" t="str">
        <f t="shared" si="2"/>
        <v>0</v>
      </c>
      <c r="J32" s="18">
        <f t="shared" si="3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0"/>
        <v>5</v>
      </c>
      <c r="C33" s="6">
        <f t="shared" si="1"/>
        <v>45946</v>
      </c>
      <c r="D33" s="25"/>
      <c r="E33" s="25"/>
      <c r="F33" s="25"/>
      <c r="G33" s="25"/>
      <c r="H33" s="28"/>
      <c r="I33" s="18" t="str">
        <f t="shared" si="2"/>
        <v>0</v>
      </c>
      <c r="J33" s="18">
        <f t="shared" si="3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0"/>
        <v>6</v>
      </c>
      <c r="C34" s="6">
        <f t="shared" si="1"/>
        <v>45947</v>
      </c>
      <c r="D34" s="25"/>
      <c r="E34" s="25"/>
      <c r="F34" s="25"/>
      <c r="G34" s="25"/>
      <c r="H34" s="28"/>
      <c r="I34" s="18" t="str">
        <f t="shared" si="2"/>
        <v>0</v>
      </c>
      <c r="J34" s="18">
        <f t="shared" si="3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0"/>
        <v>7</v>
      </c>
      <c r="C35" s="6">
        <f t="shared" si="1"/>
        <v>45948</v>
      </c>
      <c r="D35" s="25"/>
      <c r="E35" s="25"/>
      <c r="F35" s="25"/>
      <c r="G35" s="25"/>
      <c r="H35" s="28"/>
      <c r="I35" s="18" t="str">
        <f t="shared" si="2"/>
        <v>0</v>
      </c>
      <c r="J35" s="18">
        <f t="shared" si="3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0"/>
        <v>1</v>
      </c>
      <c r="C36" s="6">
        <f t="shared" si="1"/>
        <v>45949</v>
      </c>
      <c r="D36" s="25"/>
      <c r="E36" s="25"/>
      <c r="F36" s="25"/>
      <c r="G36" s="25"/>
      <c r="H36" s="28"/>
      <c r="I36" s="18" t="str">
        <f t="shared" si="2"/>
        <v>0</v>
      </c>
      <c r="J36" s="18">
        <f t="shared" si="3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0"/>
        <v>2</v>
      </c>
      <c r="C37" s="6">
        <f t="shared" si="1"/>
        <v>45950</v>
      </c>
      <c r="D37" s="25"/>
      <c r="E37" s="25"/>
      <c r="F37" s="25"/>
      <c r="G37" s="25"/>
      <c r="H37" s="28"/>
      <c r="I37" s="18" t="str">
        <f t="shared" si="2"/>
        <v>0</v>
      </c>
      <c r="J37" s="18">
        <f t="shared" si="3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0"/>
        <v>3</v>
      </c>
      <c r="C38" s="6">
        <f t="shared" si="1"/>
        <v>45951</v>
      </c>
      <c r="D38" s="25"/>
      <c r="E38" s="25"/>
      <c r="F38" s="25"/>
      <c r="G38" s="25"/>
      <c r="H38" s="28"/>
      <c r="I38" s="18" t="str">
        <f t="shared" si="2"/>
        <v>0</v>
      </c>
      <c r="J38" s="18">
        <f t="shared" si="3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0"/>
        <v>4</v>
      </c>
      <c r="C39" s="6">
        <f t="shared" si="1"/>
        <v>45952</v>
      </c>
      <c r="D39" s="25"/>
      <c r="E39" s="25"/>
      <c r="F39" s="25"/>
      <c r="G39" s="25"/>
      <c r="H39" s="28"/>
      <c r="I39" s="18" t="str">
        <f t="shared" si="2"/>
        <v>0</v>
      </c>
      <c r="J39" s="18">
        <f t="shared" si="3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0"/>
        <v>5</v>
      </c>
      <c r="C40" s="6">
        <f t="shared" si="1"/>
        <v>45953</v>
      </c>
      <c r="D40" s="25"/>
      <c r="E40" s="25"/>
      <c r="F40" s="25"/>
      <c r="G40" s="25"/>
      <c r="H40" s="28"/>
      <c r="I40" s="18" t="str">
        <f t="shared" si="2"/>
        <v>0</v>
      </c>
      <c r="J40" s="18">
        <f t="shared" si="3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0"/>
        <v>6</v>
      </c>
      <c r="C41" s="6">
        <f t="shared" si="1"/>
        <v>45954</v>
      </c>
      <c r="D41" s="25"/>
      <c r="E41" s="25"/>
      <c r="F41" s="25"/>
      <c r="G41" s="25"/>
      <c r="H41" s="28"/>
      <c r="I41" s="18" t="str">
        <f t="shared" si="2"/>
        <v>0</v>
      </c>
      <c r="J41" s="18">
        <f t="shared" si="3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0"/>
        <v>7</v>
      </c>
      <c r="C42" s="6">
        <f t="shared" si="1"/>
        <v>45955</v>
      </c>
      <c r="D42" s="25"/>
      <c r="E42" s="25"/>
      <c r="F42" s="25"/>
      <c r="G42" s="25"/>
      <c r="H42" s="28"/>
      <c r="I42" s="18" t="str">
        <f t="shared" si="2"/>
        <v>0</v>
      </c>
      <c r="J42" s="18">
        <f t="shared" si="3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0"/>
        <v>1</v>
      </c>
      <c r="C43" s="6">
        <f t="shared" si="1"/>
        <v>45956</v>
      </c>
      <c r="D43" s="25"/>
      <c r="E43" s="25"/>
      <c r="F43" s="25"/>
      <c r="G43" s="25"/>
      <c r="H43" s="28"/>
      <c r="I43" s="18" t="str">
        <f t="shared" si="2"/>
        <v>0</v>
      </c>
      <c r="J43" s="18">
        <f t="shared" si="3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0"/>
        <v>2</v>
      </c>
      <c r="C44" s="6">
        <f t="shared" si="1"/>
        <v>45957</v>
      </c>
      <c r="D44" s="25"/>
      <c r="E44" s="25"/>
      <c r="F44" s="25"/>
      <c r="G44" s="25"/>
      <c r="H44" s="28"/>
      <c r="I44" s="18" t="str">
        <f t="shared" si="2"/>
        <v>0</v>
      </c>
      <c r="J44" s="18">
        <f t="shared" si="3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0"/>
        <v>3</v>
      </c>
      <c r="C45" s="6">
        <f t="shared" si="1"/>
        <v>45958</v>
      </c>
      <c r="D45" s="25"/>
      <c r="E45" s="25"/>
      <c r="F45" s="25"/>
      <c r="G45" s="25"/>
      <c r="H45" s="28"/>
      <c r="I45" s="18" t="str">
        <f t="shared" si="2"/>
        <v>0</v>
      </c>
      <c r="J45" s="18">
        <f t="shared" si="3"/>
        <v>9.9999999999999995E-7</v>
      </c>
      <c r="K45" s="19"/>
      <c r="L45" s="19"/>
      <c r="M45" s="19"/>
      <c r="N45" s="19"/>
    </row>
    <row r="46" spans="2:14" ht="21" customHeight="1" x14ac:dyDescent="0.2">
      <c r="B46" s="24">
        <f t="shared" si="0"/>
        <v>4</v>
      </c>
      <c r="C46" s="6">
        <f t="shared" si="1"/>
        <v>45959</v>
      </c>
      <c r="D46" s="25"/>
      <c r="E46" s="25"/>
      <c r="F46" s="25"/>
      <c r="G46" s="25"/>
      <c r="H46" s="28"/>
      <c r="I46" s="18" t="str">
        <f t="shared" si="2"/>
        <v>0</v>
      </c>
      <c r="J46" s="18">
        <f t="shared" si="3"/>
        <v>9.9999999999999995E-7</v>
      </c>
      <c r="K46" s="19"/>
      <c r="L46" s="19"/>
      <c r="M46" s="19"/>
      <c r="N46" s="19"/>
    </row>
    <row r="47" spans="2:14" ht="21" customHeight="1" x14ac:dyDescent="0.2">
      <c r="B47" s="24">
        <f t="shared" si="0"/>
        <v>5</v>
      </c>
      <c r="C47" s="6">
        <f t="shared" si="1"/>
        <v>45960</v>
      </c>
      <c r="D47" s="25"/>
      <c r="E47" s="25"/>
      <c r="F47" s="25"/>
      <c r="G47" s="25"/>
      <c r="H47" s="28"/>
      <c r="I47" s="18" t="str">
        <f t="shared" si="2"/>
        <v>0</v>
      </c>
      <c r="J47" s="18">
        <f t="shared" si="3"/>
        <v>9.9999999999999995E-7</v>
      </c>
      <c r="K47" s="19"/>
      <c r="L47" s="19"/>
      <c r="M47" s="19"/>
      <c r="N47" s="19"/>
    </row>
    <row r="48" spans="2:14" ht="21" customHeight="1" x14ac:dyDescent="0.2">
      <c r="B48" s="24">
        <f t="shared" si="0"/>
        <v>6</v>
      </c>
      <c r="C48" s="6">
        <f t="shared" si="1"/>
        <v>45961</v>
      </c>
      <c r="D48" s="25"/>
      <c r="E48" s="25"/>
      <c r="F48" s="25"/>
      <c r="G48" s="25"/>
      <c r="H48" s="28"/>
      <c r="I48" s="18" t="str">
        <f t="shared" si="2"/>
        <v>0</v>
      </c>
      <c r="J48" s="18">
        <f t="shared" si="3"/>
        <v>9.9999999999999995E-7</v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26" t="str">
        <f>IF(SUM(H18:H48)=0,"",SUM(H18:H48))</f>
        <v/>
      </c>
      <c r="I49" s="18">
        <f>SUM(I18:I48)</f>
        <v>0</v>
      </c>
      <c r="J49" s="18">
        <f>SUM(J18:J48)</f>
        <v>3.1000000000000008E-5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I55" s="5" t="s">
        <v>36</v>
      </c>
      <c r="J55" s="16"/>
      <c r="K55" s="16"/>
      <c r="L55" s="16"/>
      <c r="M55" s="16"/>
      <c r="N55" s="16"/>
    </row>
    <row r="56" spans="2:14" ht="12" customHeight="1" x14ac:dyDescent="0.2"/>
  </sheetData>
  <mergeCells count="40">
    <mergeCell ref="B6:E6"/>
    <mergeCell ref="F6:N6"/>
    <mergeCell ref="B1:N2"/>
    <mergeCell ref="B4:E4"/>
    <mergeCell ref="F4:N4"/>
    <mergeCell ref="B5:E5"/>
    <mergeCell ref="F5:N5"/>
    <mergeCell ref="B8:E8"/>
    <mergeCell ref="G8:N8"/>
    <mergeCell ref="B9:C9"/>
    <mergeCell ref="D9:E9"/>
    <mergeCell ref="G9:H9"/>
    <mergeCell ref="I9:N9"/>
    <mergeCell ref="B10:C10"/>
    <mergeCell ref="D10:E10"/>
    <mergeCell ref="G10:H10"/>
    <mergeCell ref="I10:N10"/>
    <mergeCell ref="B11:C11"/>
    <mergeCell ref="D11:E11"/>
    <mergeCell ref="G11:H11"/>
    <mergeCell ref="I11:N11"/>
    <mergeCell ref="B12:C12"/>
    <mergeCell ref="D12:E12"/>
    <mergeCell ref="G12:H12"/>
    <mergeCell ref="I12:N12"/>
    <mergeCell ref="B13:C13"/>
    <mergeCell ref="D13:E13"/>
    <mergeCell ref="G13:H13"/>
    <mergeCell ref="I13:N13"/>
    <mergeCell ref="G14:H14"/>
    <mergeCell ref="I14:N14"/>
    <mergeCell ref="B16:C16"/>
    <mergeCell ref="D16:E16"/>
    <mergeCell ref="F16:G16"/>
    <mergeCell ref="K16:N16"/>
    <mergeCell ref="B49:C49"/>
    <mergeCell ref="D49:G49"/>
    <mergeCell ref="K49:M49"/>
    <mergeCell ref="K50:N50"/>
    <mergeCell ref="B52:N52"/>
  </mergeCells>
  <phoneticPr fontId="7" type="noConversion"/>
  <conditionalFormatting sqref="B18:H18">
    <cfRule type="expression" dxfId="92" priority="30" stopIfTrue="1">
      <formula>OR(WEEKDAY($C$18)=7,WEEKDAY($C$18)=1)</formula>
    </cfRule>
  </conditionalFormatting>
  <conditionalFormatting sqref="B19:H19">
    <cfRule type="expression" dxfId="91" priority="31" stopIfTrue="1">
      <formula>OR(WEEKDAY($C$19)=7,WEEKDAY($C$19)=1)</formula>
    </cfRule>
  </conditionalFormatting>
  <conditionalFormatting sqref="B20:H20">
    <cfRule type="expression" dxfId="90" priority="29" stopIfTrue="1">
      <formula>OR(WEEKDAY($C$20)=7,WEEKDAY($C$20)=1)</formula>
    </cfRule>
  </conditionalFormatting>
  <conditionalFormatting sqref="B21:H21">
    <cfRule type="expression" dxfId="89" priority="28" stopIfTrue="1">
      <formula>OR(WEEKDAY($C$21)=7,WEEKDAY($C$21)=1)</formula>
    </cfRule>
  </conditionalFormatting>
  <conditionalFormatting sqref="B22:H22">
    <cfRule type="expression" dxfId="88" priority="27" stopIfTrue="1">
      <formula>OR(WEEKDAY($C$22)=7,WEEKDAY($C$22)=1)</formula>
    </cfRule>
  </conditionalFormatting>
  <conditionalFormatting sqref="B23:H23">
    <cfRule type="expression" dxfId="87" priority="26" stopIfTrue="1">
      <formula>OR(WEEKDAY($C$23)=7,WEEKDAY($C$23)=1)</formula>
    </cfRule>
  </conditionalFormatting>
  <conditionalFormatting sqref="B24:H24">
    <cfRule type="expression" dxfId="86" priority="25" stopIfTrue="1">
      <formula>OR(WEEKDAY($C$24)=7,WEEKDAY($C$24)=1)</formula>
    </cfRule>
  </conditionalFormatting>
  <conditionalFormatting sqref="B25:H25">
    <cfRule type="expression" dxfId="85" priority="24" stopIfTrue="1">
      <formula>OR(WEEKDAY($C$25)=7,WEEKDAY($C$25)=1)</formula>
    </cfRule>
  </conditionalFormatting>
  <conditionalFormatting sqref="B26:H26">
    <cfRule type="expression" dxfId="84" priority="23" stopIfTrue="1">
      <formula>OR(WEEKDAY($C$26)=7,WEEKDAY($C$26)=1)</formula>
    </cfRule>
  </conditionalFormatting>
  <conditionalFormatting sqref="B27:H27">
    <cfRule type="expression" dxfId="83" priority="22" stopIfTrue="1">
      <formula>OR(WEEKDAY($C$27)=7,WEEKDAY($C$27)=1)</formula>
    </cfRule>
  </conditionalFormatting>
  <conditionalFormatting sqref="B28:H28">
    <cfRule type="expression" dxfId="82" priority="21" stopIfTrue="1">
      <formula>OR(WEEKDAY($C$28)=7,WEEKDAY($C$28)=1)</formula>
    </cfRule>
  </conditionalFormatting>
  <conditionalFormatting sqref="B29:H29">
    <cfRule type="expression" dxfId="81" priority="20" stopIfTrue="1">
      <formula>OR(WEEKDAY($C$29)=7,WEEKDAY($C$29)=1)</formula>
    </cfRule>
  </conditionalFormatting>
  <conditionalFormatting sqref="B30:H30">
    <cfRule type="expression" dxfId="80" priority="19" stopIfTrue="1">
      <formula>OR(WEEKDAY($C$30)=7,WEEKDAY($C$30)=1)</formula>
    </cfRule>
  </conditionalFormatting>
  <conditionalFormatting sqref="B31:H31">
    <cfRule type="expression" dxfId="79" priority="18" stopIfTrue="1">
      <formula>OR(WEEKDAY($C$31)=7,WEEKDAY($C$31)=1)</formula>
    </cfRule>
  </conditionalFormatting>
  <conditionalFormatting sqref="B32:H32">
    <cfRule type="expression" dxfId="78" priority="17" stopIfTrue="1">
      <formula>OR(WEEKDAY($C$32)=7,WEEKDAY($C$32)=1)</formula>
    </cfRule>
  </conditionalFormatting>
  <conditionalFormatting sqref="B33:H33">
    <cfRule type="expression" dxfId="77" priority="16" stopIfTrue="1">
      <formula>OR(WEEKDAY($C$33)=7,WEEKDAY($C$33)=1)</formula>
    </cfRule>
  </conditionalFormatting>
  <conditionalFormatting sqref="B34:H34">
    <cfRule type="expression" dxfId="76" priority="15" stopIfTrue="1">
      <formula>OR(WEEKDAY($C$34)=7,WEEKDAY($C$34)=1)</formula>
    </cfRule>
  </conditionalFormatting>
  <conditionalFormatting sqref="B35:H35">
    <cfRule type="expression" dxfId="75" priority="14" stopIfTrue="1">
      <formula>OR(WEEKDAY($C$35)=7,WEEKDAY($C$35)=1)</formula>
    </cfRule>
  </conditionalFormatting>
  <conditionalFormatting sqref="B36:H36">
    <cfRule type="expression" dxfId="74" priority="13" stopIfTrue="1">
      <formula>OR(WEEKDAY($C$36)=7,WEEKDAY($C$36)=1)</formula>
    </cfRule>
  </conditionalFormatting>
  <conditionalFormatting sqref="B37:H37">
    <cfRule type="expression" dxfId="73" priority="12" stopIfTrue="1">
      <formula>OR(WEEKDAY($C$37)=7,WEEKDAY($C$37)=1)</formula>
    </cfRule>
  </conditionalFormatting>
  <conditionalFormatting sqref="B38:H38">
    <cfRule type="expression" dxfId="72" priority="11" stopIfTrue="1">
      <formula>OR(WEEKDAY($C$38)=7,WEEKDAY($C$38)=1)</formula>
    </cfRule>
  </conditionalFormatting>
  <conditionalFormatting sqref="B39:H39">
    <cfRule type="expression" dxfId="71" priority="10" stopIfTrue="1">
      <formula>OR(WEEKDAY($C$39)=7,WEEKDAY($C$39)=1)</formula>
    </cfRule>
  </conditionalFormatting>
  <conditionalFormatting sqref="B40:H40">
    <cfRule type="expression" dxfId="70" priority="9" stopIfTrue="1">
      <formula>OR(WEEKDAY($C$40)=7,WEEKDAY($C$40)=1)</formula>
    </cfRule>
  </conditionalFormatting>
  <conditionalFormatting sqref="B41:H41">
    <cfRule type="expression" dxfId="69" priority="8" stopIfTrue="1">
      <formula>OR(WEEKDAY($C$41)=7,WEEKDAY($C$41)=1)</formula>
    </cfRule>
  </conditionalFormatting>
  <conditionalFormatting sqref="B42:H42">
    <cfRule type="expression" dxfId="68" priority="7" stopIfTrue="1">
      <formula>OR(WEEKDAY($C$42)=7,WEEKDAY($C$42)=1)</formula>
    </cfRule>
  </conditionalFormatting>
  <conditionalFormatting sqref="B43:H43">
    <cfRule type="expression" dxfId="67" priority="6" stopIfTrue="1">
      <formula>OR(WEEKDAY($C$43)=7,WEEKDAY($C$43)=1)</formula>
    </cfRule>
  </conditionalFormatting>
  <conditionalFormatting sqref="B44:H44">
    <cfRule type="expression" dxfId="66" priority="5" stopIfTrue="1">
      <formula>OR(WEEKDAY($C$44)=7,WEEKDAY($C$44)=1)</formula>
    </cfRule>
  </conditionalFormatting>
  <conditionalFormatting sqref="B45:H45">
    <cfRule type="expression" dxfId="65" priority="4" stopIfTrue="1">
      <formula>OR(WEEKDAY($C$45)=7,WEEKDAY($C$45)=1)</formula>
    </cfRule>
  </conditionalFormatting>
  <conditionalFormatting sqref="B46:H46">
    <cfRule type="expression" dxfId="64" priority="3" stopIfTrue="1">
      <formula>OR(WEEKDAY($C$46)=7,WEEKDAY($C$46)=1)</formula>
    </cfRule>
  </conditionalFormatting>
  <conditionalFormatting sqref="B47:H47">
    <cfRule type="expression" dxfId="63" priority="2" stopIfTrue="1">
      <formula>OR(WEEKDAY($C$47)=7,WEEKDAY($C$47)=1)</formula>
    </cfRule>
  </conditionalFormatting>
  <conditionalFormatting sqref="B48:H48">
    <cfRule type="expression" dxfId="62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8B96-E972-4AAE-831B-291AA68BB39B}">
  <sheetPr>
    <outlinePr showOutlineSymbols="0"/>
    <pageSetUpPr fitToPage="1"/>
  </sheetPr>
  <dimension ref="B1:N56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/>
    <col min="4" max="8" width="11.28515625" style="8" customWidth="1"/>
    <col min="9" max="10" width="10.7109375" style="8" customWidth="1"/>
    <col min="11" max="14" width="7.7109375" style="8" customWidth="1"/>
    <col min="15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34" t="s">
        <v>5</v>
      </c>
      <c r="C6" s="34"/>
      <c r="D6" s="34"/>
      <c r="E6" s="34"/>
      <c r="F6" s="55">
        <f>IF(Stamminfo!C5="","",DATE(Stamminfo!C5,11,DAY(1)))</f>
        <v>45962</v>
      </c>
      <c r="G6" s="56"/>
      <c r="H6" s="56"/>
      <c r="I6" s="56"/>
      <c r="J6" s="56"/>
      <c r="K6" s="56"/>
      <c r="L6" s="56"/>
      <c r="M6" s="56"/>
      <c r="N6" s="57"/>
    </row>
    <row r="7" spans="2:14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 t="str">
        <f>IF(Oktober!D13="kein Vortrag","0",Oktober!D13)</f>
        <v>0</v>
      </c>
      <c r="E9" s="54"/>
      <c r="F9" s="15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5"/>
      <c r="G10" s="40" t="s">
        <v>17</v>
      </c>
      <c r="H10" s="40"/>
      <c r="I10" s="48" t="str">
        <f>IF(Oktober!I14="","0",Oktober!I14)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5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5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5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5"/>
      <c r="C14" s="15"/>
      <c r="D14" s="15"/>
      <c r="E14" s="15"/>
      <c r="F14" s="15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WEEKDAY(Beginndatum_11)</f>
        <v>7</v>
      </c>
      <c r="C18" s="6">
        <f>Beginndatum_11</f>
        <v>45962</v>
      </c>
      <c r="D18" s="27"/>
      <c r="E18" s="27"/>
      <c r="F18" s="25"/>
      <c r="G18" s="25"/>
      <c r="H18" s="28"/>
      <c r="I18" s="18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 t="shared" ref="B19:B48" si="0">IF(C19="","",WEEKDAY(C19))</f>
        <v>1</v>
      </c>
      <c r="C19" s="6">
        <f t="shared" ref="C19:C48" si="1">IF(C18&lt;&gt;"",IF(MONTH(Beginndatum_11)=MONTH(C18+1),C18+1,""),"")</f>
        <v>45963</v>
      </c>
      <c r="D19" s="25"/>
      <c r="E19" s="25"/>
      <c r="F19" s="25"/>
      <c r="G19" s="25"/>
      <c r="H19" s="28"/>
      <c r="I19" s="18" t="str">
        <f t="shared" ref="I19:I48" si="2">IF(OR(K19="x",L19="x",M19="x", ),H19,IF(F19&lt;&gt;"",((G19+(G19&lt;F19)-F19)+(E19+(E19&lt;D19)-D19))*24,IF(D19&lt;&gt;"",((E19+(E19&lt;D19)-D19)+(G19+(G19&lt;F19)-F19))*24,"0")))</f>
        <v>0</v>
      </c>
      <c r="J19" s="18">
        <f t="shared" ref="J19:J48" si="3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si="0"/>
        <v>2</v>
      </c>
      <c r="C20" s="6">
        <f t="shared" si="1"/>
        <v>45964</v>
      </c>
      <c r="D20" s="25"/>
      <c r="E20" s="25"/>
      <c r="F20" s="25"/>
      <c r="G20" s="25"/>
      <c r="H20" s="28"/>
      <c r="I20" s="18" t="str">
        <f t="shared" si="2"/>
        <v>0</v>
      </c>
      <c r="J20" s="18">
        <f t="shared" si="3"/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0"/>
        <v>3</v>
      </c>
      <c r="C21" s="6">
        <f t="shared" si="1"/>
        <v>45965</v>
      </c>
      <c r="D21" s="25"/>
      <c r="E21" s="25"/>
      <c r="F21" s="25"/>
      <c r="G21" s="25"/>
      <c r="H21" s="28"/>
      <c r="I21" s="18" t="str">
        <f t="shared" si="2"/>
        <v>0</v>
      </c>
      <c r="J21" s="18">
        <f t="shared" si="3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0"/>
        <v>4</v>
      </c>
      <c r="C22" s="6">
        <f t="shared" si="1"/>
        <v>45966</v>
      </c>
      <c r="D22" s="25"/>
      <c r="E22" s="25"/>
      <c r="F22" s="25"/>
      <c r="G22" s="25"/>
      <c r="H22" s="28"/>
      <c r="I22" s="18" t="str">
        <f t="shared" si="2"/>
        <v>0</v>
      </c>
      <c r="J22" s="18">
        <f t="shared" si="3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0"/>
        <v>5</v>
      </c>
      <c r="C23" s="6">
        <f t="shared" si="1"/>
        <v>45967</v>
      </c>
      <c r="D23" s="25"/>
      <c r="E23" s="25"/>
      <c r="F23" s="25"/>
      <c r="G23" s="25"/>
      <c r="H23" s="28"/>
      <c r="I23" s="18" t="str">
        <f t="shared" si="2"/>
        <v>0</v>
      </c>
      <c r="J23" s="18">
        <f t="shared" si="3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0"/>
        <v>6</v>
      </c>
      <c r="C24" s="6">
        <f t="shared" si="1"/>
        <v>45968</v>
      </c>
      <c r="D24" s="25"/>
      <c r="E24" s="25"/>
      <c r="F24" s="25"/>
      <c r="G24" s="25"/>
      <c r="H24" s="28"/>
      <c r="I24" s="18" t="str">
        <f t="shared" si="2"/>
        <v>0</v>
      </c>
      <c r="J24" s="18">
        <f t="shared" si="3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0"/>
        <v>7</v>
      </c>
      <c r="C25" s="6">
        <f t="shared" si="1"/>
        <v>45969</v>
      </c>
      <c r="D25" s="25"/>
      <c r="E25" s="25"/>
      <c r="F25" s="25"/>
      <c r="G25" s="25"/>
      <c r="H25" s="28"/>
      <c r="I25" s="18" t="str">
        <f t="shared" si="2"/>
        <v>0</v>
      </c>
      <c r="J25" s="18">
        <f t="shared" si="3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0"/>
        <v>1</v>
      </c>
      <c r="C26" s="6">
        <f t="shared" si="1"/>
        <v>45970</v>
      </c>
      <c r="D26" s="25"/>
      <c r="E26" s="25"/>
      <c r="F26" s="25"/>
      <c r="G26" s="25"/>
      <c r="H26" s="28"/>
      <c r="I26" s="18" t="str">
        <f t="shared" si="2"/>
        <v>0</v>
      </c>
      <c r="J26" s="18">
        <f t="shared" si="3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0"/>
        <v>2</v>
      </c>
      <c r="C27" s="6">
        <f t="shared" si="1"/>
        <v>45971</v>
      </c>
      <c r="D27" s="25"/>
      <c r="E27" s="25"/>
      <c r="F27" s="25"/>
      <c r="G27" s="25"/>
      <c r="H27" s="28"/>
      <c r="I27" s="18" t="str">
        <f t="shared" si="2"/>
        <v>0</v>
      </c>
      <c r="J27" s="18">
        <f t="shared" si="3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0"/>
        <v>3</v>
      </c>
      <c r="C28" s="6">
        <f t="shared" si="1"/>
        <v>45972</v>
      </c>
      <c r="D28" s="25"/>
      <c r="E28" s="25"/>
      <c r="F28" s="25"/>
      <c r="G28" s="25"/>
      <c r="H28" s="28"/>
      <c r="I28" s="18" t="str">
        <f t="shared" si="2"/>
        <v>0</v>
      </c>
      <c r="J28" s="18">
        <f t="shared" si="3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0"/>
        <v>4</v>
      </c>
      <c r="C29" s="6">
        <f t="shared" si="1"/>
        <v>45973</v>
      </c>
      <c r="D29" s="25"/>
      <c r="E29" s="25"/>
      <c r="F29" s="25"/>
      <c r="G29" s="25"/>
      <c r="H29" s="28"/>
      <c r="I29" s="18" t="str">
        <f t="shared" si="2"/>
        <v>0</v>
      </c>
      <c r="J29" s="18">
        <f t="shared" si="3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0"/>
        <v>5</v>
      </c>
      <c r="C30" s="6">
        <f t="shared" si="1"/>
        <v>45974</v>
      </c>
      <c r="D30" s="25"/>
      <c r="E30" s="25"/>
      <c r="F30" s="25"/>
      <c r="G30" s="25"/>
      <c r="H30" s="28"/>
      <c r="I30" s="18" t="str">
        <f t="shared" si="2"/>
        <v>0</v>
      </c>
      <c r="J30" s="18">
        <f t="shared" si="3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0"/>
        <v>6</v>
      </c>
      <c r="C31" s="6">
        <f t="shared" si="1"/>
        <v>45975</v>
      </c>
      <c r="D31" s="25"/>
      <c r="E31" s="25"/>
      <c r="F31" s="25"/>
      <c r="G31" s="25"/>
      <c r="H31" s="28"/>
      <c r="I31" s="18" t="str">
        <f t="shared" si="2"/>
        <v>0</v>
      </c>
      <c r="J31" s="18">
        <f t="shared" si="3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0"/>
        <v>7</v>
      </c>
      <c r="C32" s="6">
        <f t="shared" si="1"/>
        <v>45976</v>
      </c>
      <c r="D32" s="25"/>
      <c r="E32" s="25"/>
      <c r="F32" s="25"/>
      <c r="G32" s="25"/>
      <c r="H32" s="28"/>
      <c r="I32" s="18" t="str">
        <f t="shared" si="2"/>
        <v>0</v>
      </c>
      <c r="J32" s="18">
        <f t="shared" si="3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0"/>
        <v>1</v>
      </c>
      <c r="C33" s="6">
        <f t="shared" si="1"/>
        <v>45977</v>
      </c>
      <c r="D33" s="25"/>
      <c r="E33" s="25"/>
      <c r="F33" s="25"/>
      <c r="G33" s="25"/>
      <c r="H33" s="28"/>
      <c r="I33" s="18" t="str">
        <f t="shared" si="2"/>
        <v>0</v>
      </c>
      <c r="J33" s="18">
        <f t="shared" si="3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0"/>
        <v>2</v>
      </c>
      <c r="C34" s="6">
        <f t="shared" si="1"/>
        <v>45978</v>
      </c>
      <c r="D34" s="25"/>
      <c r="E34" s="25"/>
      <c r="F34" s="25"/>
      <c r="G34" s="25"/>
      <c r="H34" s="28"/>
      <c r="I34" s="18" t="str">
        <f t="shared" si="2"/>
        <v>0</v>
      </c>
      <c r="J34" s="18">
        <f t="shared" si="3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0"/>
        <v>3</v>
      </c>
      <c r="C35" s="6">
        <f t="shared" si="1"/>
        <v>45979</v>
      </c>
      <c r="D35" s="25"/>
      <c r="E35" s="25"/>
      <c r="F35" s="25"/>
      <c r="G35" s="25"/>
      <c r="H35" s="28"/>
      <c r="I35" s="18" t="str">
        <f t="shared" si="2"/>
        <v>0</v>
      </c>
      <c r="J35" s="18">
        <f t="shared" si="3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0"/>
        <v>4</v>
      </c>
      <c r="C36" s="6">
        <f t="shared" si="1"/>
        <v>45980</v>
      </c>
      <c r="D36" s="25"/>
      <c r="E36" s="25"/>
      <c r="F36" s="25"/>
      <c r="G36" s="25"/>
      <c r="H36" s="28"/>
      <c r="I36" s="18" t="str">
        <f t="shared" si="2"/>
        <v>0</v>
      </c>
      <c r="J36" s="18">
        <f t="shared" si="3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0"/>
        <v>5</v>
      </c>
      <c r="C37" s="6">
        <f t="shared" si="1"/>
        <v>45981</v>
      </c>
      <c r="D37" s="25"/>
      <c r="E37" s="25"/>
      <c r="F37" s="25"/>
      <c r="G37" s="25"/>
      <c r="H37" s="28"/>
      <c r="I37" s="18" t="str">
        <f t="shared" si="2"/>
        <v>0</v>
      </c>
      <c r="J37" s="18">
        <f t="shared" si="3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0"/>
        <v>6</v>
      </c>
      <c r="C38" s="6">
        <f t="shared" si="1"/>
        <v>45982</v>
      </c>
      <c r="D38" s="25"/>
      <c r="E38" s="25"/>
      <c r="F38" s="25"/>
      <c r="G38" s="25"/>
      <c r="H38" s="28"/>
      <c r="I38" s="18" t="str">
        <f t="shared" si="2"/>
        <v>0</v>
      </c>
      <c r="J38" s="18">
        <f t="shared" si="3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0"/>
        <v>7</v>
      </c>
      <c r="C39" s="6">
        <f t="shared" si="1"/>
        <v>45983</v>
      </c>
      <c r="D39" s="25"/>
      <c r="E39" s="25"/>
      <c r="F39" s="25"/>
      <c r="G39" s="25"/>
      <c r="H39" s="28"/>
      <c r="I39" s="18" t="str">
        <f t="shared" si="2"/>
        <v>0</v>
      </c>
      <c r="J39" s="18">
        <f t="shared" si="3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0"/>
        <v>1</v>
      </c>
      <c r="C40" s="6">
        <f t="shared" si="1"/>
        <v>45984</v>
      </c>
      <c r="D40" s="25"/>
      <c r="E40" s="25"/>
      <c r="F40" s="25"/>
      <c r="G40" s="25"/>
      <c r="H40" s="28"/>
      <c r="I40" s="18" t="str">
        <f t="shared" si="2"/>
        <v>0</v>
      </c>
      <c r="J40" s="18">
        <f t="shared" si="3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0"/>
        <v>2</v>
      </c>
      <c r="C41" s="6">
        <f t="shared" si="1"/>
        <v>45985</v>
      </c>
      <c r="D41" s="25"/>
      <c r="E41" s="25"/>
      <c r="F41" s="25"/>
      <c r="G41" s="25"/>
      <c r="H41" s="28"/>
      <c r="I41" s="18" t="str">
        <f t="shared" si="2"/>
        <v>0</v>
      </c>
      <c r="J41" s="18">
        <f t="shared" si="3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0"/>
        <v>3</v>
      </c>
      <c r="C42" s="6">
        <f t="shared" si="1"/>
        <v>45986</v>
      </c>
      <c r="D42" s="25"/>
      <c r="E42" s="25"/>
      <c r="F42" s="25"/>
      <c r="G42" s="25"/>
      <c r="H42" s="28"/>
      <c r="I42" s="18" t="str">
        <f t="shared" si="2"/>
        <v>0</v>
      </c>
      <c r="J42" s="18">
        <f t="shared" si="3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0"/>
        <v>4</v>
      </c>
      <c r="C43" s="6">
        <f t="shared" si="1"/>
        <v>45987</v>
      </c>
      <c r="D43" s="25"/>
      <c r="E43" s="25"/>
      <c r="F43" s="25"/>
      <c r="G43" s="25"/>
      <c r="H43" s="28"/>
      <c r="I43" s="18" t="str">
        <f t="shared" si="2"/>
        <v>0</v>
      </c>
      <c r="J43" s="18">
        <f t="shared" si="3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0"/>
        <v>5</v>
      </c>
      <c r="C44" s="6">
        <f t="shared" si="1"/>
        <v>45988</v>
      </c>
      <c r="D44" s="25"/>
      <c r="E44" s="25"/>
      <c r="F44" s="25"/>
      <c r="G44" s="25"/>
      <c r="H44" s="28"/>
      <c r="I44" s="18" t="str">
        <f t="shared" si="2"/>
        <v>0</v>
      </c>
      <c r="J44" s="18">
        <f t="shared" si="3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0"/>
        <v>6</v>
      </c>
      <c r="C45" s="6">
        <f t="shared" si="1"/>
        <v>45989</v>
      </c>
      <c r="D45" s="25"/>
      <c r="E45" s="25"/>
      <c r="F45" s="25"/>
      <c r="G45" s="25"/>
      <c r="H45" s="28"/>
      <c r="I45" s="18" t="str">
        <f t="shared" si="2"/>
        <v>0</v>
      </c>
      <c r="J45" s="18">
        <f t="shared" si="3"/>
        <v>9.9999999999999995E-7</v>
      </c>
      <c r="K45" s="19"/>
      <c r="L45" s="19"/>
      <c r="M45" s="19"/>
      <c r="N45" s="19"/>
    </row>
    <row r="46" spans="2:14" ht="21" customHeight="1" x14ac:dyDescent="0.2">
      <c r="B46" s="24">
        <f t="shared" si="0"/>
        <v>7</v>
      </c>
      <c r="C46" s="6">
        <f t="shared" si="1"/>
        <v>45990</v>
      </c>
      <c r="D46" s="25"/>
      <c r="E46" s="25"/>
      <c r="F46" s="25"/>
      <c r="G46" s="25"/>
      <c r="H46" s="28"/>
      <c r="I46" s="18" t="str">
        <f t="shared" si="2"/>
        <v>0</v>
      </c>
      <c r="J46" s="18">
        <f t="shared" si="3"/>
        <v>9.9999999999999995E-7</v>
      </c>
      <c r="K46" s="19"/>
      <c r="L46" s="19"/>
      <c r="M46" s="19"/>
      <c r="N46" s="19"/>
    </row>
    <row r="47" spans="2:14" ht="21" customHeight="1" x14ac:dyDescent="0.2">
      <c r="B47" s="24">
        <f t="shared" si="0"/>
        <v>1</v>
      </c>
      <c r="C47" s="6">
        <f t="shared" si="1"/>
        <v>45991</v>
      </c>
      <c r="D47" s="25"/>
      <c r="E47" s="25"/>
      <c r="F47" s="25"/>
      <c r="G47" s="25"/>
      <c r="H47" s="28"/>
      <c r="I47" s="18" t="str">
        <f t="shared" si="2"/>
        <v>0</v>
      </c>
      <c r="J47" s="18">
        <f t="shared" si="3"/>
        <v>9.9999999999999995E-7</v>
      </c>
      <c r="K47" s="19"/>
      <c r="L47" s="19"/>
      <c r="M47" s="19"/>
      <c r="N47" s="19"/>
    </row>
    <row r="48" spans="2:14" ht="21" customHeight="1" x14ac:dyDescent="0.2">
      <c r="B48" s="24" t="str">
        <f t="shared" si="0"/>
        <v/>
      </c>
      <c r="C48" s="6" t="str">
        <f t="shared" si="1"/>
        <v/>
      </c>
      <c r="D48" s="25"/>
      <c r="E48" s="25"/>
      <c r="F48" s="25"/>
      <c r="G48" s="25"/>
      <c r="H48" s="28"/>
      <c r="I48" s="18" t="str">
        <f t="shared" si="2"/>
        <v>0</v>
      </c>
      <c r="J48" s="18" t="str">
        <f t="shared" si="3"/>
        <v/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29" t="str">
        <f>IF(SUM(H18:H48)=0,"",SUM(H18:H48))</f>
        <v/>
      </c>
      <c r="I49" s="18">
        <f>SUM(I18:I48)</f>
        <v>0</v>
      </c>
      <c r="J49" s="18">
        <f>SUM(J18:J48)</f>
        <v>3.0000000000000011E-5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I55" s="5" t="s">
        <v>36</v>
      </c>
      <c r="J55" s="16"/>
      <c r="K55" s="16"/>
      <c r="L55" s="16"/>
      <c r="M55" s="16"/>
      <c r="N55" s="16"/>
    </row>
    <row r="56" spans="2:14" ht="12" customHeight="1" x14ac:dyDescent="0.2"/>
  </sheetData>
  <mergeCells count="40">
    <mergeCell ref="B6:E6"/>
    <mergeCell ref="F6:N6"/>
    <mergeCell ref="B1:N2"/>
    <mergeCell ref="B4:E4"/>
    <mergeCell ref="F4:N4"/>
    <mergeCell ref="B5:E5"/>
    <mergeCell ref="F5:N5"/>
    <mergeCell ref="B8:E8"/>
    <mergeCell ref="G8:N8"/>
    <mergeCell ref="B9:C9"/>
    <mergeCell ref="D9:E9"/>
    <mergeCell ref="G9:H9"/>
    <mergeCell ref="I9:N9"/>
    <mergeCell ref="B10:C10"/>
    <mergeCell ref="D10:E10"/>
    <mergeCell ref="G10:H10"/>
    <mergeCell ref="I10:N10"/>
    <mergeCell ref="B11:C11"/>
    <mergeCell ref="D11:E11"/>
    <mergeCell ref="G11:H11"/>
    <mergeCell ref="I11:N11"/>
    <mergeCell ref="B12:C12"/>
    <mergeCell ref="D12:E12"/>
    <mergeCell ref="G12:H12"/>
    <mergeCell ref="I12:N12"/>
    <mergeCell ref="B13:C13"/>
    <mergeCell ref="D13:E13"/>
    <mergeCell ref="G13:H13"/>
    <mergeCell ref="I13:N13"/>
    <mergeCell ref="G14:H14"/>
    <mergeCell ref="I14:N14"/>
    <mergeCell ref="B16:C16"/>
    <mergeCell ref="D16:E16"/>
    <mergeCell ref="F16:G16"/>
    <mergeCell ref="K16:N16"/>
    <mergeCell ref="B49:C49"/>
    <mergeCell ref="D49:G49"/>
    <mergeCell ref="K49:M49"/>
    <mergeCell ref="K50:N50"/>
    <mergeCell ref="B52:N52"/>
  </mergeCells>
  <phoneticPr fontId="7" type="noConversion"/>
  <conditionalFormatting sqref="B18:H18">
    <cfRule type="expression" dxfId="61" priority="30" stopIfTrue="1">
      <formula>OR(WEEKDAY($C$18)=7,WEEKDAY($C$18)=1)</formula>
    </cfRule>
  </conditionalFormatting>
  <conditionalFormatting sqref="B19:H19">
    <cfRule type="expression" dxfId="60" priority="31" stopIfTrue="1">
      <formula>OR(WEEKDAY($C$19)=7,WEEKDAY($C$19)=1)</formula>
    </cfRule>
  </conditionalFormatting>
  <conditionalFormatting sqref="B20:H20">
    <cfRule type="expression" dxfId="59" priority="29" stopIfTrue="1">
      <formula>OR(WEEKDAY($C$20)=7,WEEKDAY($C$20)=1)</formula>
    </cfRule>
  </conditionalFormatting>
  <conditionalFormatting sqref="B21:H21">
    <cfRule type="expression" dxfId="58" priority="28" stopIfTrue="1">
      <formula>OR(WEEKDAY($C$21)=7,WEEKDAY($C$21)=1)</formula>
    </cfRule>
  </conditionalFormatting>
  <conditionalFormatting sqref="B22:H22">
    <cfRule type="expression" dxfId="57" priority="27" stopIfTrue="1">
      <formula>OR(WEEKDAY($C$22)=7,WEEKDAY($C$22)=1)</formula>
    </cfRule>
  </conditionalFormatting>
  <conditionalFormatting sqref="B23:H23">
    <cfRule type="expression" dxfId="56" priority="26" stopIfTrue="1">
      <formula>OR(WEEKDAY($C$23)=7,WEEKDAY($C$23)=1)</formula>
    </cfRule>
  </conditionalFormatting>
  <conditionalFormatting sqref="B24:H24">
    <cfRule type="expression" dxfId="55" priority="25" stopIfTrue="1">
      <formula>OR(WEEKDAY($C$24)=7,WEEKDAY($C$24)=1)</formula>
    </cfRule>
  </conditionalFormatting>
  <conditionalFormatting sqref="B25:H25">
    <cfRule type="expression" dxfId="54" priority="24" stopIfTrue="1">
      <formula>OR(WEEKDAY($C$25)=7,WEEKDAY($C$25)=1)</formula>
    </cfRule>
  </conditionalFormatting>
  <conditionalFormatting sqref="B26:H26">
    <cfRule type="expression" dxfId="53" priority="23" stopIfTrue="1">
      <formula>OR(WEEKDAY($C$26)=7,WEEKDAY($C$26)=1)</formula>
    </cfRule>
  </conditionalFormatting>
  <conditionalFormatting sqref="B27:H27">
    <cfRule type="expression" dxfId="52" priority="22" stopIfTrue="1">
      <formula>OR(WEEKDAY($C$27)=7,WEEKDAY($C$27)=1)</formula>
    </cfRule>
  </conditionalFormatting>
  <conditionalFormatting sqref="B28:H28">
    <cfRule type="expression" dxfId="51" priority="21" stopIfTrue="1">
      <formula>OR(WEEKDAY($C$28)=7,WEEKDAY($C$28)=1)</formula>
    </cfRule>
  </conditionalFormatting>
  <conditionalFormatting sqref="B29:H29">
    <cfRule type="expression" dxfId="50" priority="20" stopIfTrue="1">
      <formula>OR(WEEKDAY($C$29)=7,WEEKDAY($C$29)=1)</formula>
    </cfRule>
  </conditionalFormatting>
  <conditionalFormatting sqref="B30:H30">
    <cfRule type="expression" dxfId="49" priority="19" stopIfTrue="1">
      <formula>OR(WEEKDAY($C$30)=7,WEEKDAY($C$30)=1)</formula>
    </cfRule>
  </conditionalFormatting>
  <conditionalFormatting sqref="B31:H31">
    <cfRule type="expression" dxfId="48" priority="18" stopIfTrue="1">
      <formula>OR(WEEKDAY($C$31)=7,WEEKDAY($C$31)=1)</formula>
    </cfRule>
  </conditionalFormatting>
  <conditionalFormatting sqref="B32:H32">
    <cfRule type="expression" dxfId="47" priority="17" stopIfTrue="1">
      <formula>OR(WEEKDAY($C$32)=7,WEEKDAY($C$32)=1)</formula>
    </cfRule>
  </conditionalFormatting>
  <conditionalFormatting sqref="B33:H33">
    <cfRule type="expression" dxfId="46" priority="16" stopIfTrue="1">
      <formula>OR(WEEKDAY($C$33)=7,WEEKDAY($C$33)=1)</formula>
    </cfRule>
  </conditionalFormatting>
  <conditionalFormatting sqref="B34:H34">
    <cfRule type="expression" dxfId="45" priority="15" stopIfTrue="1">
      <formula>OR(WEEKDAY($C$34)=7,WEEKDAY($C$34)=1)</formula>
    </cfRule>
  </conditionalFormatting>
  <conditionalFormatting sqref="B35:H35">
    <cfRule type="expression" dxfId="44" priority="14" stopIfTrue="1">
      <formula>OR(WEEKDAY($C$35)=7,WEEKDAY($C$35)=1)</formula>
    </cfRule>
  </conditionalFormatting>
  <conditionalFormatting sqref="B36:H36">
    <cfRule type="expression" dxfId="43" priority="13" stopIfTrue="1">
      <formula>OR(WEEKDAY($C$36)=7,WEEKDAY($C$36)=1)</formula>
    </cfRule>
  </conditionalFormatting>
  <conditionalFormatting sqref="B37:H37">
    <cfRule type="expression" dxfId="42" priority="12" stopIfTrue="1">
      <formula>OR(WEEKDAY($C$37)=7,WEEKDAY($C$37)=1)</formula>
    </cfRule>
  </conditionalFormatting>
  <conditionalFormatting sqref="B38:H38">
    <cfRule type="expression" dxfId="41" priority="11" stopIfTrue="1">
      <formula>OR(WEEKDAY($C$38)=7,WEEKDAY($C$38)=1)</formula>
    </cfRule>
  </conditionalFormatting>
  <conditionalFormatting sqref="B39:H39">
    <cfRule type="expression" dxfId="40" priority="10" stopIfTrue="1">
      <formula>OR(WEEKDAY($C$39)=7,WEEKDAY($C$39)=1)</formula>
    </cfRule>
  </conditionalFormatting>
  <conditionalFormatting sqref="B40:H40">
    <cfRule type="expression" dxfId="39" priority="9" stopIfTrue="1">
      <formula>OR(WEEKDAY($C$40)=7,WEEKDAY($C$40)=1)</formula>
    </cfRule>
  </conditionalFormatting>
  <conditionalFormatting sqref="B41:H41">
    <cfRule type="expression" dxfId="38" priority="8" stopIfTrue="1">
      <formula>OR(WEEKDAY($C$41)=7,WEEKDAY($C$41)=1)</formula>
    </cfRule>
  </conditionalFormatting>
  <conditionalFormatting sqref="B42:H42">
    <cfRule type="expression" dxfId="37" priority="7" stopIfTrue="1">
      <formula>OR(WEEKDAY($C$42)=7,WEEKDAY($C$42)=1)</formula>
    </cfRule>
  </conditionalFormatting>
  <conditionalFormatting sqref="B43:H43">
    <cfRule type="expression" dxfId="36" priority="6" stopIfTrue="1">
      <formula>OR(WEEKDAY($C$43)=7,WEEKDAY($C$43)=1)</formula>
    </cfRule>
  </conditionalFormatting>
  <conditionalFormatting sqref="B44:H44">
    <cfRule type="expression" dxfId="35" priority="5" stopIfTrue="1">
      <formula>OR(WEEKDAY($C$44)=7,WEEKDAY($C$44)=1)</formula>
    </cfRule>
  </conditionalFormatting>
  <conditionalFormatting sqref="B45:H45">
    <cfRule type="expression" dxfId="34" priority="4" stopIfTrue="1">
      <formula>OR(WEEKDAY($C$45)=7,WEEKDAY($C$45)=1)</formula>
    </cfRule>
  </conditionalFormatting>
  <conditionalFormatting sqref="B46:H46">
    <cfRule type="expression" dxfId="33" priority="3" stopIfTrue="1">
      <formula>OR(WEEKDAY($C$46)=7,WEEKDAY($C$46)=1)</formula>
    </cfRule>
  </conditionalFormatting>
  <conditionalFormatting sqref="B47:H47">
    <cfRule type="expression" dxfId="32" priority="2" stopIfTrue="1">
      <formula>OR(WEEKDAY($C$47)=7,WEEKDAY($C$47)=1)</formula>
    </cfRule>
  </conditionalFormatting>
  <conditionalFormatting sqref="B48:H48">
    <cfRule type="expression" dxfId="31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651A8-B133-4832-ADA3-C70AC76FA98B}">
  <sheetPr>
    <outlinePr showOutlineSymbols="0"/>
    <pageSetUpPr fitToPage="1"/>
  </sheetPr>
  <dimension ref="B1:N56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/>
    <col min="4" max="8" width="11.28515625" style="8" customWidth="1"/>
    <col min="9" max="10" width="10.7109375" style="8" customWidth="1"/>
    <col min="11" max="14" width="7.7109375" style="8" customWidth="1"/>
    <col min="15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34" t="s">
        <v>5</v>
      </c>
      <c r="C6" s="34"/>
      <c r="D6" s="34"/>
      <c r="E6" s="34"/>
      <c r="F6" s="55">
        <f>IF(Stamminfo!C5="","",DATE(Stamminfo!C5,12,DAY(1)))</f>
        <v>45992</v>
      </c>
      <c r="G6" s="56"/>
      <c r="H6" s="56"/>
      <c r="I6" s="56"/>
      <c r="J6" s="56"/>
      <c r="K6" s="56"/>
      <c r="L6" s="56"/>
      <c r="M6" s="56"/>
      <c r="N6" s="57"/>
    </row>
    <row r="7" spans="2:14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 t="str">
        <f>IF(November!D13="kein Vortrag","0",November!D13)</f>
        <v>0</v>
      </c>
      <c r="E9" s="54"/>
      <c r="F9" s="15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5"/>
      <c r="G10" s="40" t="s">
        <v>17</v>
      </c>
      <c r="H10" s="40"/>
      <c r="I10" s="48" t="str">
        <f>IF(November!I14="","0",November!I14)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5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5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5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5"/>
      <c r="C14" s="15"/>
      <c r="D14" s="15"/>
      <c r="E14" s="15"/>
      <c r="F14" s="15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WEEKDAY(Beginndatum_12)</f>
        <v>2</v>
      </c>
      <c r="C18" s="6">
        <f>Beginndatum_12</f>
        <v>45992</v>
      </c>
      <c r="D18" s="27"/>
      <c r="E18" s="27"/>
      <c r="F18" s="25"/>
      <c r="G18" s="25"/>
      <c r="H18" s="28"/>
      <c r="I18" s="18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>IF(C19="","",WEEKDAY(C19))</f>
        <v>3</v>
      </c>
      <c r="C19" s="6">
        <f t="shared" ref="C19:C48" si="0">IF(C18&lt;&gt;"",IF(MONTH(Beginndatum_12)=MONTH(C18+1),C18+1,""),"")</f>
        <v>45993</v>
      </c>
      <c r="D19" s="25"/>
      <c r="E19" s="25"/>
      <c r="F19" s="25"/>
      <c r="G19" s="25"/>
      <c r="H19" s="28"/>
      <c r="I19" s="18" t="str">
        <f t="shared" ref="I19:I48" si="1">IF(OR(K19="x",L19="x",M19="x", ),H19,IF(F19&lt;&gt;"",((G19+(G19&lt;F19)-F19)+(E19+(E19&lt;D19)-D19))*24,IF(D19&lt;&gt;"",((E19+(E19&lt;D19)-D19)+(G19+(G19&lt;F19)-F19))*24,"0")))</f>
        <v>0</v>
      </c>
      <c r="J19" s="18">
        <f t="shared" ref="J19:J48" si="2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ref="B20:B48" si="3">IF(C20="","",WEEKDAY(C20))</f>
        <v>4</v>
      </c>
      <c r="C20" s="6">
        <f t="shared" si="0"/>
        <v>45994</v>
      </c>
      <c r="D20" s="25"/>
      <c r="E20" s="25"/>
      <c r="F20" s="25"/>
      <c r="G20" s="25"/>
      <c r="H20" s="28"/>
      <c r="I20" s="18" t="str">
        <f t="shared" si="1"/>
        <v>0</v>
      </c>
      <c r="J20" s="18">
        <f t="shared" si="2"/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3"/>
        <v>5</v>
      </c>
      <c r="C21" s="6">
        <f t="shared" si="0"/>
        <v>45995</v>
      </c>
      <c r="D21" s="25"/>
      <c r="E21" s="25"/>
      <c r="F21" s="25"/>
      <c r="G21" s="25"/>
      <c r="H21" s="28"/>
      <c r="I21" s="18" t="str">
        <f t="shared" si="1"/>
        <v>0</v>
      </c>
      <c r="J21" s="18">
        <f t="shared" si="2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3"/>
        <v>6</v>
      </c>
      <c r="C22" s="6">
        <f t="shared" si="0"/>
        <v>45996</v>
      </c>
      <c r="D22" s="25"/>
      <c r="E22" s="25"/>
      <c r="F22" s="25"/>
      <c r="G22" s="25"/>
      <c r="H22" s="28"/>
      <c r="I22" s="18" t="str">
        <f t="shared" si="1"/>
        <v>0</v>
      </c>
      <c r="J22" s="18">
        <f t="shared" si="2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3"/>
        <v>7</v>
      </c>
      <c r="C23" s="6">
        <f t="shared" si="0"/>
        <v>45997</v>
      </c>
      <c r="D23" s="25"/>
      <c r="E23" s="25"/>
      <c r="F23" s="25"/>
      <c r="G23" s="25"/>
      <c r="H23" s="28"/>
      <c r="I23" s="18" t="str">
        <f t="shared" si="1"/>
        <v>0</v>
      </c>
      <c r="J23" s="18">
        <f t="shared" si="2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3"/>
        <v>1</v>
      </c>
      <c r="C24" s="6">
        <f t="shared" si="0"/>
        <v>45998</v>
      </c>
      <c r="D24" s="25"/>
      <c r="E24" s="25"/>
      <c r="F24" s="25"/>
      <c r="G24" s="25"/>
      <c r="H24" s="28"/>
      <c r="I24" s="18" t="str">
        <f t="shared" si="1"/>
        <v>0</v>
      </c>
      <c r="J24" s="18">
        <f t="shared" si="2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3"/>
        <v>2</v>
      </c>
      <c r="C25" s="6">
        <f t="shared" si="0"/>
        <v>45999</v>
      </c>
      <c r="D25" s="25"/>
      <c r="E25" s="25"/>
      <c r="F25" s="25"/>
      <c r="G25" s="25"/>
      <c r="H25" s="28"/>
      <c r="I25" s="18" t="str">
        <f t="shared" si="1"/>
        <v>0</v>
      </c>
      <c r="J25" s="18">
        <f t="shared" si="2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3"/>
        <v>3</v>
      </c>
      <c r="C26" s="6">
        <f t="shared" si="0"/>
        <v>46000</v>
      </c>
      <c r="D26" s="25"/>
      <c r="E26" s="25"/>
      <c r="F26" s="25"/>
      <c r="G26" s="25"/>
      <c r="H26" s="28"/>
      <c r="I26" s="18" t="str">
        <f t="shared" si="1"/>
        <v>0</v>
      </c>
      <c r="J26" s="18">
        <f t="shared" si="2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3"/>
        <v>4</v>
      </c>
      <c r="C27" s="6">
        <f t="shared" si="0"/>
        <v>46001</v>
      </c>
      <c r="D27" s="25"/>
      <c r="E27" s="25"/>
      <c r="F27" s="25"/>
      <c r="G27" s="25"/>
      <c r="H27" s="28"/>
      <c r="I27" s="18" t="str">
        <f t="shared" si="1"/>
        <v>0</v>
      </c>
      <c r="J27" s="18">
        <f t="shared" si="2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3"/>
        <v>5</v>
      </c>
      <c r="C28" s="6">
        <f t="shared" si="0"/>
        <v>46002</v>
      </c>
      <c r="D28" s="25"/>
      <c r="E28" s="25"/>
      <c r="F28" s="25"/>
      <c r="G28" s="25"/>
      <c r="H28" s="28"/>
      <c r="I28" s="18" t="str">
        <f t="shared" si="1"/>
        <v>0</v>
      </c>
      <c r="J28" s="18">
        <f t="shared" si="2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3"/>
        <v>6</v>
      </c>
      <c r="C29" s="6">
        <f t="shared" si="0"/>
        <v>46003</v>
      </c>
      <c r="D29" s="25"/>
      <c r="E29" s="25"/>
      <c r="F29" s="25"/>
      <c r="G29" s="25"/>
      <c r="H29" s="28"/>
      <c r="I29" s="18" t="str">
        <f t="shared" si="1"/>
        <v>0</v>
      </c>
      <c r="J29" s="18">
        <f t="shared" si="2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3"/>
        <v>7</v>
      </c>
      <c r="C30" s="6">
        <f t="shared" si="0"/>
        <v>46004</v>
      </c>
      <c r="D30" s="25"/>
      <c r="E30" s="25"/>
      <c r="F30" s="25"/>
      <c r="G30" s="25"/>
      <c r="H30" s="28"/>
      <c r="I30" s="18" t="str">
        <f t="shared" si="1"/>
        <v>0</v>
      </c>
      <c r="J30" s="18">
        <f t="shared" si="2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3"/>
        <v>1</v>
      </c>
      <c r="C31" s="6">
        <f t="shared" si="0"/>
        <v>46005</v>
      </c>
      <c r="D31" s="25"/>
      <c r="E31" s="25"/>
      <c r="F31" s="25"/>
      <c r="G31" s="25"/>
      <c r="H31" s="28"/>
      <c r="I31" s="18" t="str">
        <f t="shared" si="1"/>
        <v>0</v>
      </c>
      <c r="J31" s="18">
        <f t="shared" si="2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3"/>
        <v>2</v>
      </c>
      <c r="C32" s="6">
        <f t="shared" si="0"/>
        <v>46006</v>
      </c>
      <c r="D32" s="25"/>
      <c r="E32" s="25"/>
      <c r="F32" s="25"/>
      <c r="G32" s="25"/>
      <c r="H32" s="28"/>
      <c r="I32" s="18" t="str">
        <f t="shared" si="1"/>
        <v>0</v>
      </c>
      <c r="J32" s="18">
        <f t="shared" si="2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3"/>
        <v>3</v>
      </c>
      <c r="C33" s="6">
        <f t="shared" si="0"/>
        <v>46007</v>
      </c>
      <c r="D33" s="25"/>
      <c r="E33" s="25"/>
      <c r="F33" s="25"/>
      <c r="G33" s="25"/>
      <c r="H33" s="28"/>
      <c r="I33" s="18" t="str">
        <f t="shared" si="1"/>
        <v>0</v>
      </c>
      <c r="J33" s="18">
        <f t="shared" si="2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3"/>
        <v>4</v>
      </c>
      <c r="C34" s="6">
        <f t="shared" si="0"/>
        <v>46008</v>
      </c>
      <c r="D34" s="25"/>
      <c r="E34" s="25"/>
      <c r="F34" s="25"/>
      <c r="G34" s="25"/>
      <c r="H34" s="28"/>
      <c r="I34" s="18" t="str">
        <f t="shared" si="1"/>
        <v>0</v>
      </c>
      <c r="J34" s="18">
        <f t="shared" si="2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3"/>
        <v>5</v>
      </c>
      <c r="C35" s="6">
        <f t="shared" si="0"/>
        <v>46009</v>
      </c>
      <c r="D35" s="25"/>
      <c r="E35" s="25"/>
      <c r="F35" s="25"/>
      <c r="G35" s="25"/>
      <c r="H35" s="28"/>
      <c r="I35" s="18" t="str">
        <f t="shared" si="1"/>
        <v>0</v>
      </c>
      <c r="J35" s="18">
        <f t="shared" si="2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3"/>
        <v>6</v>
      </c>
      <c r="C36" s="6">
        <f t="shared" si="0"/>
        <v>46010</v>
      </c>
      <c r="D36" s="25"/>
      <c r="E36" s="25"/>
      <c r="F36" s="25"/>
      <c r="G36" s="25"/>
      <c r="H36" s="28"/>
      <c r="I36" s="18" t="str">
        <f t="shared" si="1"/>
        <v>0</v>
      </c>
      <c r="J36" s="18">
        <f t="shared" si="2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3"/>
        <v>7</v>
      </c>
      <c r="C37" s="6">
        <f t="shared" si="0"/>
        <v>46011</v>
      </c>
      <c r="D37" s="25"/>
      <c r="E37" s="25"/>
      <c r="F37" s="25"/>
      <c r="G37" s="25"/>
      <c r="H37" s="28"/>
      <c r="I37" s="18" t="str">
        <f t="shared" si="1"/>
        <v>0</v>
      </c>
      <c r="J37" s="18">
        <f t="shared" si="2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3"/>
        <v>1</v>
      </c>
      <c r="C38" s="6">
        <f t="shared" si="0"/>
        <v>46012</v>
      </c>
      <c r="D38" s="25"/>
      <c r="E38" s="25"/>
      <c r="F38" s="25"/>
      <c r="G38" s="25"/>
      <c r="H38" s="28"/>
      <c r="I38" s="18" t="str">
        <f t="shared" si="1"/>
        <v>0</v>
      </c>
      <c r="J38" s="18">
        <f t="shared" si="2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3"/>
        <v>2</v>
      </c>
      <c r="C39" s="6">
        <f t="shared" si="0"/>
        <v>46013</v>
      </c>
      <c r="D39" s="25"/>
      <c r="E39" s="25"/>
      <c r="F39" s="25"/>
      <c r="G39" s="25"/>
      <c r="H39" s="28"/>
      <c r="I39" s="18" t="str">
        <f t="shared" si="1"/>
        <v>0</v>
      </c>
      <c r="J39" s="18">
        <f t="shared" si="2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3"/>
        <v>3</v>
      </c>
      <c r="C40" s="6">
        <f t="shared" si="0"/>
        <v>46014</v>
      </c>
      <c r="D40" s="25"/>
      <c r="E40" s="25"/>
      <c r="F40" s="25"/>
      <c r="G40" s="25"/>
      <c r="H40" s="28"/>
      <c r="I40" s="18" t="str">
        <f t="shared" si="1"/>
        <v>0</v>
      </c>
      <c r="J40" s="18">
        <f t="shared" si="2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3"/>
        <v>4</v>
      </c>
      <c r="C41" s="6">
        <f t="shared" si="0"/>
        <v>46015</v>
      </c>
      <c r="D41" s="25"/>
      <c r="E41" s="25"/>
      <c r="F41" s="25"/>
      <c r="G41" s="25"/>
      <c r="H41" s="28"/>
      <c r="I41" s="18" t="str">
        <f t="shared" si="1"/>
        <v>0</v>
      </c>
      <c r="J41" s="18">
        <f t="shared" si="2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3"/>
        <v>5</v>
      </c>
      <c r="C42" s="6">
        <f t="shared" si="0"/>
        <v>46016</v>
      </c>
      <c r="D42" s="25"/>
      <c r="E42" s="25"/>
      <c r="F42" s="25"/>
      <c r="G42" s="25"/>
      <c r="H42" s="28"/>
      <c r="I42" s="18" t="str">
        <f t="shared" si="1"/>
        <v>0</v>
      </c>
      <c r="J42" s="18">
        <f t="shared" si="2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3"/>
        <v>6</v>
      </c>
      <c r="C43" s="6">
        <f t="shared" si="0"/>
        <v>46017</v>
      </c>
      <c r="D43" s="25"/>
      <c r="E43" s="25"/>
      <c r="F43" s="25"/>
      <c r="G43" s="25"/>
      <c r="H43" s="28"/>
      <c r="I43" s="18" t="str">
        <f t="shared" si="1"/>
        <v>0</v>
      </c>
      <c r="J43" s="18">
        <f t="shared" si="2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3"/>
        <v>7</v>
      </c>
      <c r="C44" s="6">
        <f t="shared" si="0"/>
        <v>46018</v>
      </c>
      <c r="D44" s="25"/>
      <c r="E44" s="25"/>
      <c r="F44" s="25"/>
      <c r="G44" s="25"/>
      <c r="H44" s="28"/>
      <c r="I44" s="18" t="str">
        <f t="shared" si="1"/>
        <v>0</v>
      </c>
      <c r="J44" s="18">
        <f t="shared" si="2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3"/>
        <v>1</v>
      </c>
      <c r="C45" s="6">
        <f t="shared" si="0"/>
        <v>46019</v>
      </c>
      <c r="D45" s="25"/>
      <c r="E45" s="25"/>
      <c r="F45" s="25"/>
      <c r="G45" s="25"/>
      <c r="H45" s="28"/>
      <c r="I45" s="18" t="str">
        <f t="shared" si="1"/>
        <v>0</v>
      </c>
      <c r="J45" s="18">
        <f t="shared" si="2"/>
        <v>9.9999999999999995E-7</v>
      </c>
      <c r="K45" s="19"/>
      <c r="L45" s="19"/>
      <c r="M45" s="19"/>
      <c r="N45" s="19"/>
    </row>
    <row r="46" spans="2:14" ht="21" customHeight="1" x14ac:dyDescent="0.2">
      <c r="B46" s="24">
        <f t="shared" si="3"/>
        <v>2</v>
      </c>
      <c r="C46" s="6">
        <f t="shared" si="0"/>
        <v>46020</v>
      </c>
      <c r="D46" s="25"/>
      <c r="E46" s="25"/>
      <c r="F46" s="25"/>
      <c r="G46" s="25"/>
      <c r="H46" s="28"/>
      <c r="I46" s="18" t="str">
        <f t="shared" si="1"/>
        <v>0</v>
      </c>
      <c r="J46" s="18">
        <f t="shared" si="2"/>
        <v>9.9999999999999995E-7</v>
      </c>
      <c r="K46" s="19"/>
      <c r="L46" s="19"/>
      <c r="M46" s="19"/>
      <c r="N46" s="19"/>
    </row>
    <row r="47" spans="2:14" ht="21" customHeight="1" x14ac:dyDescent="0.2">
      <c r="B47" s="24">
        <f t="shared" si="3"/>
        <v>3</v>
      </c>
      <c r="C47" s="6">
        <f t="shared" si="0"/>
        <v>46021</v>
      </c>
      <c r="D47" s="25"/>
      <c r="E47" s="25"/>
      <c r="F47" s="25"/>
      <c r="G47" s="25"/>
      <c r="H47" s="28"/>
      <c r="I47" s="18" t="str">
        <f t="shared" si="1"/>
        <v>0</v>
      </c>
      <c r="J47" s="18">
        <f t="shared" si="2"/>
        <v>9.9999999999999995E-7</v>
      </c>
      <c r="K47" s="19"/>
      <c r="L47" s="19"/>
      <c r="M47" s="19"/>
      <c r="N47" s="19"/>
    </row>
    <row r="48" spans="2:14" ht="21" customHeight="1" x14ac:dyDescent="0.2">
      <c r="B48" s="24">
        <f t="shared" si="3"/>
        <v>4</v>
      </c>
      <c r="C48" s="6">
        <f t="shared" si="0"/>
        <v>46022</v>
      </c>
      <c r="D48" s="25"/>
      <c r="E48" s="25"/>
      <c r="F48" s="25"/>
      <c r="G48" s="25"/>
      <c r="H48" s="28"/>
      <c r="I48" s="18" t="str">
        <f t="shared" si="1"/>
        <v>0</v>
      </c>
      <c r="J48" s="18">
        <f t="shared" si="2"/>
        <v>9.9999999999999995E-7</v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29" t="str">
        <f>IF(SUM(H18:H48)=0,"",SUM(H18:H48))</f>
        <v/>
      </c>
      <c r="I49" s="18">
        <f>SUM(I18:I48)</f>
        <v>0</v>
      </c>
      <c r="J49" s="18">
        <f>SUM(J18:J48)</f>
        <v>3.1000000000000008E-5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I55" s="5" t="s">
        <v>36</v>
      </c>
      <c r="J55" s="16"/>
      <c r="K55" s="16"/>
      <c r="L55" s="16"/>
      <c r="M55" s="16"/>
      <c r="N55" s="16"/>
    </row>
    <row r="56" spans="2:14" ht="12" customHeight="1" x14ac:dyDescent="0.2"/>
  </sheetData>
  <mergeCells count="40">
    <mergeCell ref="B6:E6"/>
    <mergeCell ref="F6:N6"/>
    <mergeCell ref="B1:N2"/>
    <mergeCell ref="B4:E4"/>
    <mergeCell ref="F4:N4"/>
    <mergeCell ref="B5:E5"/>
    <mergeCell ref="F5:N5"/>
    <mergeCell ref="B8:E8"/>
    <mergeCell ref="G8:N8"/>
    <mergeCell ref="B9:C9"/>
    <mergeCell ref="D9:E9"/>
    <mergeCell ref="G9:H9"/>
    <mergeCell ref="I9:N9"/>
    <mergeCell ref="B10:C10"/>
    <mergeCell ref="D10:E10"/>
    <mergeCell ref="G10:H10"/>
    <mergeCell ref="I10:N10"/>
    <mergeCell ref="B11:C11"/>
    <mergeCell ref="D11:E11"/>
    <mergeCell ref="G11:H11"/>
    <mergeCell ref="I11:N11"/>
    <mergeCell ref="B12:C12"/>
    <mergeCell ref="D12:E12"/>
    <mergeCell ref="G12:H12"/>
    <mergeCell ref="I12:N12"/>
    <mergeCell ref="B13:C13"/>
    <mergeCell ref="D13:E13"/>
    <mergeCell ref="G13:H13"/>
    <mergeCell ref="I13:N13"/>
    <mergeCell ref="G14:H14"/>
    <mergeCell ref="I14:N14"/>
    <mergeCell ref="B16:C16"/>
    <mergeCell ref="D16:E16"/>
    <mergeCell ref="F16:G16"/>
    <mergeCell ref="K16:N16"/>
    <mergeCell ref="B49:C49"/>
    <mergeCell ref="D49:G49"/>
    <mergeCell ref="K49:M49"/>
    <mergeCell ref="K50:N50"/>
    <mergeCell ref="B52:N52"/>
  </mergeCells>
  <phoneticPr fontId="7" type="noConversion"/>
  <conditionalFormatting sqref="B18:H18">
    <cfRule type="expression" dxfId="30" priority="30" stopIfTrue="1">
      <formula>OR(WEEKDAY($C$18)=7,WEEKDAY($C$18)=1)</formula>
    </cfRule>
  </conditionalFormatting>
  <conditionalFormatting sqref="B19:H19">
    <cfRule type="expression" dxfId="29" priority="31" stopIfTrue="1">
      <formula>OR(WEEKDAY($C$19)=7,WEEKDAY($C$19)=1)</formula>
    </cfRule>
  </conditionalFormatting>
  <conditionalFormatting sqref="B20:H20">
    <cfRule type="expression" dxfId="28" priority="29" stopIfTrue="1">
      <formula>OR(WEEKDAY($C$20)=7,WEEKDAY($C$20)=1)</formula>
    </cfRule>
  </conditionalFormatting>
  <conditionalFormatting sqref="B21:H21">
    <cfRule type="expression" dxfId="27" priority="28" stopIfTrue="1">
      <formula>OR(WEEKDAY($C$21)=7,WEEKDAY($C$21)=1)</formula>
    </cfRule>
  </conditionalFormatting>
  <conditionalFormatting sqref="B22:H22">
    <cfRule type="expression" dxfId="26" priority="27" stopIfTrue="1">
      <formula>OR(WEEKDAY($C$22)=7,WEEKDAY($C$22)=1)</formula>
    </cfRule>
  </conditionalFormatting>
  <conditionalFormatting sqref="B23:H23">
    <cfRule type="expression" dxfId="25" priority="26" stopIfTrue="1">
      <formula>OR(WEEKDAY($C$23)=7,WEEKDAY($C$23)=1)</formula>
    </cfRule>
  </conditionalFormatting>
  <conditionalFormatting sqref="B24:H24">
    <cfRule type="expression" dxfId="24" priority="25" stopIfTrue="1">
      <formula>OR(WEEKDAY($C$24)=7,WEEKDAY($C$24)=1)</formula>
    </cfRule>
  </conditionalFormatting>
  <conditionalFormatting sqref="B25:H25">
    <cfRule type="expression" dxfId="23" priority="24" stopIfTrue="1">
      <formula>OR(WEEKDAY($C$25)=7,WEEKDAY($C$25)=1)</formula>
    </cfRule>
  </conditionalFormatting>
  <conditionalFormatting sqref="B26:H26">
    <cfRule type="expression" dxfId="22" priority="23" stopIfTrue="1">
      <formula>OR(WEEKDAY($C$26)=7,WEEKDAY($C$26)=1)</formula>
    </cfRule>
  </conditionalFormatting>
  <conditionalFormatting sqref="B27:H27">
    <cfRule type="expression" dxfId="21" priority="22" stopIfTrue="1">
      <formula>OR(WEEKDAY($C$27)=7,WEEKDAY($C$27)=1)</formula>
    </cfRule>
  </conditionalFormatting>
  <conditionalFormatting sqref="B28:H28">
    <cfRule type="expression" dxfId="20" priority="21" stopIfTrue="1">
      <formula>OR(WEEKDAY($C$28)=7,WEEKDAY($C$28)=1)</formula>
    </cfRule>
  </conditionalFormatting>
  <conditionalFormatting sqref="B29:H29">
    <cfRule type="expression" dxfId="19" priority="20" stopIfTrue="1">
      <formula>OR(WEEKDAY($C$29)=7,WEEKDAY($C$29)=1)</formula>
    </cfRule>
  </conditionalFormatting>
  <conditionalFormatting sqref="B30:H30">
    <cfRule type="expression" dxfId="18" priority="19" stopIfTrue="1">
      <formula>OR(WEEKDAY($C$30)=7,WEEKDAY($C$30)=1)</formula>
    </cfRule>
  </conditionalFormatting>
  <conditionalFormatting sqref="B31:H31">
    <cfRule type="expression" dxfId="17" priority="18" stopIfTrue="1">
      <formula>OR(WEEKDAY($C$31)=7,WEEKDAY($C$31)=1)</formula>
    </cfRule>
  </conditionalFormatting>
  <conditionalFormatting sqref="B32:H32">
    <cfRule type="expression" dxfId="16" priority="17" stopIfTrue="1">
      <formula>OR(WEEKDAY($C$32)=7,WEEKDAY($C$32)=1)</formula>
    </cfRule>
  </conditionalFormatting>
  <conditionalFormatting sqref="B33:H33">
    <cfRule type="expression" dxfId="15" priority="16" stopIfTrue="1">
      <formula>OR(WEEKDAY($C$33)=7,WEEKDAY($C$33)=1)</formula>
    </cfRule>
  </conditionalFormatting>
  <conditionalFormatting sqref="B34:H34">
    <cfRule type="expression" dxfId="14" priority="15" stopIfTrue="1">
      <formula>OR(WEEKDAY($C$34)=7,WEEKDAY($C$34)=1)</formula>
    </cfRule>
  </conditionalFormatting>
  <conditionalFormatting sqref="B35:H35">
    <cfRule type="expression" dxfId="13" priority="14" stopIfTrue="1">
      <formula>OR(WEEKDAY($C$35)=7,WEEKDAY($C$35)=1)</formula>
    </cfRule>
  </conditionalFormatting>
  <conditionalFormatting sqref="B36:H36">
    <cfRule type="expression" dxfId="12" priority="13" stopIfTrue="1">
      <formula>OR(WEEKDAY($C$36)=7,WEEKDAY($C$36)=1)</formula>
    </cfRule>
  </conditionalFormatting>
  <conditionalFormatting sqref="B37:H37">
    <cfRule type="expression" dxfId="11" priority="12" stopIfTrue="1">
      <formula>OR(WEEKDAY($C$37)=7,WEEKDAY($C$37)=1)</formula>
    </cfRule>
  </conditionalFormatting>
  <conditionalFormatting sqref="B38:H38">
    <cfRule type="expression" dxfId="10" priority="11" stopIfTrue="1">
      <formula>OR(WEEKDAY($C$38)=7,WEEKDAY($C$38)=1)</formula>
    </cfRule>
  </conditionalFormatting>
  <conditionalFormatting sqref="B39:H39">
    <cfRule type="expression" dxfId="9" priority="10" stopIfTrue="1">
      <formula>OR(WEEKDAY($C$39)=7,WEEKDAY($C$39)=1)</formula>
    </cfRule>
  </conditionalFormatting>
  <conditionalFormatting sqref="B40:H40">
    <cfRule type="expression" dxfId="8" priority="9" stopIfTrue="1">
      <formula>OR(WEEKDAY($C$40)=7,WEEKDAY($C$40)=1)</formula>
    </cfRule>
  </conditionalFormatting>
  <conditionalFormatting sqref="B41:H41">
    <cfRule type="expression" dxfId="7" priority="8" stopIfTrue="1">
      <formula>OR(WEEKDAY($C$41)=7,WEEKDAY($C$41)=1)</formula>
    </cfRule>
  </conditionalFormatting>
  <conditionalFormatting sqref="B42:H42">
    <cfRule type="expression" dxfId="6" priority="7" stopIfTrue="1">
      <formula>OR(WEEKDAY($C$42)=7,WEEKDAY($C$42)=1)</formula>
    </cfRule>
  </conditionalFormatting>
  <conditionalFormatting sqref="B43:H43">
    <cfRule type="expression" dxfId="5" priority="6" stopIfTrue="1">
      <formula>OR(WEEKDAY($C$43)=7,WEEKDAY($C$43)=1)</formula>
    </cfRule>
  </conditionalFormatting>
  <conditionalFormatting sqref="B44:H44">
    <cfRule type="expression" dxfId="4" priority="5" stopIfTrue="1">
      <formula>OR(WEEKDAY($C$44)=7,WEEKDAY($C$44)=1)</formula>
    </cfRule>
  </conditionalFormatting>
  <conditionalFormatting sqref="B45:H45">
    <cfRule type="expression" dxfId="3" priority="4" stopIfTrue="1">
      <formula>OR(WEEKDAY($C$45)=7,WEEKDAY($C$45)=1)</formula>
    </cfRule>
  </conditionalFormatting>
  <conditionalFormatting sqref="B46:H46">
    <cfRule type="expression" dxfId="2" priority="3" stopIfTrue="1">
      <formula>OR(WEEKDAY($C$46)=7,WEEKDAY($C$46)=1)</formula>
    </cfRule>
  </conditionalFormatting>
  <conditionalFormatting sqref="B47:H47">
    <cfRule type="expression" dxfId="1" priority="2" stopIfTrue="1">
      <formula>OR(WEEKDAY($C$47)=7,WEEKDAY($C$47)=1)</formula>
    </cfRule>
  </conditionalFormatting>
  <conditionalFormatting sqref="B48:H48">
    <cfRule type="expression" dxfId="0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1FFBF-0608-4A6A-919A-0EBD5148FE4E}">
  <sheetPr>
    <outlinePr showOutlineSymbols="0"/>
    <pageSetUpPr fitToPage="1"/>
  </sheetPr>
  <dimension ref="B1:N57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 customWidth="1"/>
    <col min="4" max="8" width="11.28515625" style="8" customWidth="1"/>
    <col min="9" max="10" width="10.7109375" style="8" customWidth="1"/>
    <col min="11" max="14" width="7.7109375" style="8" customWidth="1"/>
    <col min="15" max="18" width="11.42578125" style="8"/>
    <col min="19" max="19" width="11.42578125" style="8" customWidth="1"/>
    <col min="20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59" t="s">
        <v>5</v>
      </c>
      <c r="C6" s="60"/>
      <c r="D6" s="60"/>
      <c r="E6" s="61"/>
      <c r="F6" s="55">
        <f>IF(Stamminfo!C5="","",DATE(Stamminfo!C5,MONTH(1),DAY(1)))</f>
        <v>45658</v>
      </c>
      <c r="G6" s="56"/>
      <c r="H6" s="56"/>
      <c r="I6" s="56"/>
      <c r="J6" s="56"/>
      <c r="K6" s="56"/>
      <c r="L6" s="56"/>
      <c r="M6" s="56"/>
      <c r="N6" s="57"/>
    </row>
    <row r="7" spans="2:14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>
        <f>Stamminfo!G5</f>
        <v>0</v>
      </c>
      <c r="E9" s="54"/>
      <c r="F9" s="17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7"/>
      <c r="G10" s="40" t="s">
        <v>17</v>
      </c>
      <c r="H10" s="40"/>
      <c r="I10" s="48">
        <f>Stamminfo!G6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7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7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7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7"/>
      <c r="C14" s="17"/>
      <c r="D14" s="17"/>
      <c r="E14" s="17"/>
      <c r="F14" s="17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WEEKDAY(Beginndatum_1)</f>
        <v>4</v>
      </c>
      <c r="C18" s="6">
        <f>Beginndatum_1</f>
        <v>45658</v>
      </c>
      <c r="D18" s="27"/>
      <c r="E18" s="27"/>
      <c r="F18" s="25"/>
      <c r="G18" s="25"/>
      <c r="H18" s="28"/>
      <c r="I18" s="22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>IF(C19="","",WEEKDAY(C19))</f>
        <v>5</v>
      </c>
      <c r="C19" s="6">
        <f t="shared" ref="C19:C48" si="0">IF(C18&lt;&gt;"",IF(MONTH(Beginndatum_1)=MONTH(C18+1),C18+1,""),"")</f>
        <v>45659</v>
      </c>
      <c r="D19" s="25"/>
      <c r="E19" s="25"/>
      <c r="F19" s="25"/>
      <c r="G19" s="25"/>
      <c r="H19" s="28"/>
      <c r="I19" s="22" t="str">
        <f t="shared" ref="I19:I48" si="1">IF(OR(K19="x",L19="x",M19="x", ),H19,IF(F19&lt;&gt;"",((G19+(G19&lt;F19)-F19)+(E19+(E19&lt;D19)-D19))*24,IF(D19&lt;&gt;"",((E19+(E19&lt;D19)-D19)+(G19+(G19&lt;F19)-F19))*24,"0")))</f>
        <v>0</v>
      </c>
      <c r="J19" s="18">
        <f t="shared" ref="J19:J48" si="2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ref="B20:B48" si="3">IF(C20="","",WEEKDAY(C20))</f>
        <v>6</v>
      </c>
      <c r="C20" s="6">
        <f t="shared" si="0"/>
        <v>45660</v>
      </c>
      <c r="D20" s="27"/>
      <c r="E20" s="27"/>
      <c r="F20" s="27"/>
      <c r="G20" s="27"/>
      <c r="H20" s="28"/>
      <c r="I20" s="22" t="str">
        <f t="shared" si="1"/>
        <v>0</v>
      </c>
      <c r="J20" s="18">
        <f>IF(OR(N20="krank",N20="Urlaub",N20="Feiertag"),"0",IF(OR(C20="",I20=0),"",IF(I20-H20=0,0.000001,I20-H20)))</f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3"/>
        <v>7</v>
      </c>
      <c r="C21" s="6">
        <f t="shared" si="0"/>
        <v>45661</v>
      </c>
      <c r="D21" s="25"/>
      <c r="E21" s="25"/>
      <c r="F21" s="25"/>
      <c r="G21" s="25"/>
      <c r="H21" s="28"/>
      <c r="I21" s="22" t="str">
        <f t="shared" si="1"/>
        <v>0</v>
      </c>
      <c r="J21" s="18">
        <f t="shared" si="2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3"/>
        <v>1</v>
      </c>
      <c r="C22" s="6">
        <f t="shared" si="0"/>
        <v>45662</v>
      </c>
      <c r="D22" s="25"/>
      <c r="E22" s="25"/>
      <c r="F22" s="25"/>
      <c r="G22" s="25"/>
      <c r="H22" s="28"/>
      <c r="I22" s="22" t="str">
        <f t="shared" si="1"/>
        <v>0</v>
      </c>
      <c r="J22" s="18">
        <f t="shared" si="2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3"/>
        <v>2</v>
      </c>
      <c r="C23" s="6">
        <f t="shared" si="0"/>
        <v>45663</v>
      </c>
      <c r="D23" s="25"/>
      <c r="E23" s="25"/>
      <c r="F23" s="25"/>
      <c r="G23" s="25"/>
      <c r="H23" s="28"/>
      <c r="I23" s="22" t="str">
        <f t="shared" si="1"/>
        <v>0</v>
      </c>
      <c r="J23" s="18">
        <f t="shared" si="2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3"/>
        <v>3</v>
      </c>
      <c r="C24" s="6">
        <f t="shared" si="0"/>
        <v>45664</v>
      </c>
      <c r="D24" s="25"/>
      <c r="E24" s="25"/>
      <c r="F24" s="25"/>
      <c r="G24" s="25"/>
      <c r="H24" s="28"/>
      <c r="I24" s="22" t="str">
        <f t="shared" si="1"/>
        <v>0</v>
      </c>
      <c r="J24" s="18">
        <f t="shared" si="2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3"/>
        <v>4</v>
      </c>
      <c r="C25" s="6">
        <f t="shared" si="0"/>
        <v>45665</v>
      </c>
      <c r="D25" s="25"/>
      <c r="E25" s="25"/>
      <c r="F25" s="25"/>
      <c r="G25" s="25"/>
      <c r="H25" s="28"/>
      <c r="I25" s="22" t="str">
        <f t="shared" si="1"/>
        <v>0</v>
      </c>
      <c r="J25" s="18">
        <f t="shared" si="2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3"/>
        <v>5</v>
      </c>
      <c r="C26" s="6">
        <f t="shared" si="0"/>
        <v>45666</v>
      </c>
      <c r="D26" s="25"/>
      <c r="E26" s="25"/>
      <c r="F26" s="25"/>
      <c r="G26" s="25"/>
      <c r="H26" s="28"/>
      <c r="I26" s="22" t="str">
        <f t="shared" si="1"/>
        <v>0</v>
      </c>
      <c r="J26" s="18">
        <f t="shared" si="2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3"/>
        <v>6</v>
      </c>
      <c r="C27" s="6">
        <f t="shared" si="0"/>
        <v>45667</v>
      </c>
      <c r="D27" s="25"/>
      <c r="E27" s="25"/>
      <c r="F27" s="25"/>
      <c r="G27" s="25"/>
      <c r="H27" s="28"/>
      <c r="I27" s="22" t="str">
        <f t="shared" si="1"/>
        <v>0</v>
      </c>
      <c r="J27" s="18">
        <f t="shared" si="2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3"/>
        <v>7</v>
      </c>
      <c r="C28" s="6">
        <f t="shared" si="0"/>
        <v>45668</v>
      </c>
      <c r="D28" s="25"/>
      <c r="E28" s="25"/>
      <c r="F28" s="25"/>
      <c r="G28" s="25"/>
      <c r="H28" s="28"/>
      <c r="I28" s="22" t="str">
        <f t="shared" si="1"/>
        <v>0</v>
      </c>
      <c r="J28" s="18">
        <f t="shared" si="2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3"/>
        <v>1</v>
      </c>
      <c r="C29" s="6">
        <f t="shared" si="0"/>
        <v>45669</v>
      </c>
      <c r="D29" s="27"/>
      <c r="E29" s="27"/>
      <c r="F29" s="27"/>
      <c r="G29" s="27"/>
      <c r="H29" s="28"/>
      <c r="I29" s="22" t="str">
        <f t="shared" si="1"/>
        <v>0</v>
      </c>
      <c r="J29" s="18">
        <f t="shared" si="2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3"/>
        <v>2</v>
      </c>
      <c r="C30" s="6">
        <f t="shared" si="0"/>
        <v>45670</v>
      </c>
      <c r="D30" s="25"/>
      <c r="E30" s="25"/>
      <c r="F30" s="25"/>
      <c r="G30" s="25"/>
      <c r="H30" s="28"/>
      <c r="I30" s="22" t="str">
        <f t="shared" si="1"/>
        <v>0</v>
      </c>
      <c r="J30" s="18">
        <f t="shared" si="2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3"/>
        <v>3</v>
      </c>
      <c r="C31" s="6">
        <f t="shared" si="0"/>
        <v>45671</v>
      </c>
      <c r="D31" s="25"/>
      <c r="E31" s="25"/>
      <c r="F31" s="25"/>
      <c r="G31" s="25"/>
      <c r="H31" s="28"/>
      <c r="I31" s="22" t="str">
        <f t="shared" si="1"/>
        <v>0</v>
      </c>
      <c r="J31" s="18">
        <f t="shared" si="2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3"/>
        <v>4</v>
      </c>
      <c r="C32" s="6">
        <f t="shared" si="0"/>
        <v>45672</v>
      </c>
      <c r="D32" s="25"/>
      <c r="E32" s="25"/>
      <c r="F32" s="25"/>
      <c r="G32" s="25"/>
      <c r="H32" s="28"/>
      <c r="I32" s="22" t="str">
        <f t="shared" si="1"/>
        <v>0</v>
      </c>
      <c r="J32" s="18">
        <f t="shared" si="2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3"/>
        <v>5</v>
      </c>
      <c r="C33" s="6">
        <f t="shared" si="0"/>
        <v>45673</v>
      </c>
      <c r="D33" s="25"/>
      <c r="E33" s="25"/>
      <c r="F33" s="25"/>
      <c r="G33" s="25"/>
      <c r="H33" s="28"/>
      <c r="I33" s="22" t="str">
        <f t="shared" si="1"/>
        <v>0</v>
      </c>
      <c r="J33" s="18">
        <f t="shared" si="2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3"/>
        <v>6</v>
      </c>
      <c r="C34" s="6">
        <f t="shared" si="0"/>
        <v>45674</v>
      </c>
      <c r="D34" s="25"/>
      <c r="E34" s="25"/>
      <c r="F34" s="25"/>
      <c r="G34" s="25"/>
      <c r="H34" s="28"/>
      <c r="I34" s="22" t="str">
        <f t="shared" si="1"/>
        <v>0</v>
      </c>
      <c r="J34" s="18">
        <f t="shared" si="2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3"/>
        <v>7</v>
      </c>
      <c r="C35" s="6">
        <f t="shared" si="0"/>
        <v>45675</v>
      </c>
      <c r="D35" s="25"/>
      <c r="E35" s="25"/>
      <c r="F35" s="25"/>
      <c r="G35" s="25"/>
      <c r="H35" s="28"/>
      <c r="I35" s="22" t="str">
        <f t="shared" si="1"/>
        <v>0</v>
      </c>
      <c r="J35" s="18">
        <f t="shared" si="2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3"/>
        <v>1</v>
      </c>
      <c r="C36" s="6">
        <f t="shared" si="0"/>
        <v>45676</v>
      </c>
      <c r="D36" s="25"/>
      <c r="E36" s="25"/>
      <c r="F36" s="25"/>
      <c r="G36" s="25"/>
      <c r="H36" s="28"/>
      <c r="I36" s="22" t="str">
        <f t="shared" si="1"/>
        <v>0</v>
      </c>
      <c r="J36" s="18">
        <f t="shared" si="2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3"/>
        <v>2</v>
      </c>
      <c r="C37" s="6">
        <f t="shared" si="0"/>
        <v>45677</v>
      </c>
      <c r="D37" s="25"/>
      <c r="E37" s="25"/>
      <c r="F37" s="25"/>
      <c r="G37" s="25"/>
      <c r="H37" s="28"/>
      <c r="I37" s="22" t="str">
        <f t="shared" si="1"/>
        <v>0</v>
      </c>
      <c r="J37" s="18">
        <f t="shared" si="2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3"/>
        <v>3</v>
      </c>
      <c r="C38" s="6">
        <f t="shared" si="0"/>
        <v>45678</v>
      </c>
      <c r="D38" s="25"/>
      <c r="E38" s="25"/>
      <c r="F38" s="25"/>
      <c r="G38" s="25"/>
      <c r="H38" s="28"/>
      <c r="I38" s="22" t="str">
        <f t="shared" si="1"/>
        <v>0</v>
      </c>
      <c r="J38" s="18">
        <f t="shared" si="2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3"/>
        <v>4</v>
      </c>
      <c r="C39" s="6">
        <f t="shared" si="0"/>
        <v>45679</v>
      </c>
      <c r="D39" s="25"/>
      <c r="E39" s="25"/>
      <c r="F39" s="25"/>
      <c r="G39" s="25"/>
      <c r="H39" s="28"/>
      <c r="I39" s="22" t="str">
        <f t="shared" si="1"/>
        <v>0</v>
      </c>
      <c r="J39" s="18">
        <f t="shared" si="2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3"/>
        <v>5</v>
      </c>
      <c r="C40" s="6">
        <f t="shared" si="0"/>
        <v>45680</v>
      </c>
      <c r="D40" s="25"/>
      <c r="E40" s="25"/>
      <c r="F40" s="25"/>
      <c r="G40" s="25"/>
      <c r="H40" s="28"/>
      <c r="I40" s="22" t="str">
        <f t="shared" si="1"/>
        <v>0</v>
      </c>
      <c r="J40" s="18">
        <f t="shared" si="2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3"/>
        <v>6</v>
      </c>
      <c r="C41" s="6">
        <f t="shared" si="0"/>
        <v>45681</v>
      </c>
      <c r="D41" s="27"/>
      <c r="E41" s="27"/>
      <c r="F41" s="27"/>
      <c r="G41" s="27"/>
      <c r="H41" s="28"/>
      <c r="I41" s="22" t="str">
        <f t="shared" si="1"/>
        <v>0</v>
      </c>
      <c r="J41" s="18">
        <f t="shared" si="2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3"/>
        <v>7</v>
      </c>
      <c r="C42" s="6">
        <f t="shared" si="0"/>
        <v>45682</v>
      </c>
      <c r="D42" s="25"/>
      <c r="E42" s="25"/>
      <c r="F42" s="25"/>
      <c r="G42" s="25"/>
      <c r="H42" s="28"/>
      <c r="I42" s="22" t="str">
        <f t="shared" si="1"/>
        <v>0</v>
      </c>
      <c r="J42" s="18">
        <f t="shared" si="2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3"/>
        <v>1</v>
      </c>
      <c r="C43" s="6">
        <f t="shared" si="0"/>
        <v>45683</v>
      </c>
      <c r="D43" s="25"/>
      <c r="E43" s="25"/>
      <c r="F43" s="25"/>
      <c r="G43" s="25"/>
      <c r="H43" s="28"/>
      <c r="I43" s="22" t="str">
        <f t="shared" si="1"/>
        <v>0</v>
      </c>
      <c r="J43" s="18">
        <f t="shared" si="2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3"/>
        <v>2</v>
      </c>
      <c r="C44" s="6">
        <f t="shared" si="0"/>
        <v>45684</v>
      </c>
      <c r="D44" s="25"/>
      <c r="E44" s="25"/>
      <c r="F44" s="25"/>
      <c r="G44" s="25"/>
      <c r="H44" s="28"/>
      <c r="I44" s="22" t="str">
        <f t="shared" si="1"/>
        <v>0</v>
      </c>
      <c r="J44" s="18">
        <f t="shared" si="2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3"/>
        <v>3</v>
      </c>
      <c r="C45" s="6">
        <f t="shared" si="0"/>
        <v>45685</v>
      </c>
      <c r="D45" s="25"/>
      <c r="E45" s="25"/>
      <c r="F45" s="25"/>
      <c r="G45" s="25"/>
      <c r="H45" s="28"/>
      <c r="I45" s="22" t="str">
        <f t="shared" si="1"/>
        <v>0</v>
      </c>
      <c r="J45" s="18">
        <f t="shared" si="2"/>
        <v>9.9999999999999995E-7</v>
      </c>
      <c r="K45" s="19"/>
      <c r="L45" s="19"/>
      <c r="M45" s="19"/>
      <c r="N45" s="19"/>
    </row>
    <row r="46" spans="2:14" ht="21" customHeight="1" x14ac:dyDescent="0.2">
      <c r="B46" s="24">
        <f t="shared" si="3"/>
        <v>4</v>
      </c>
      <c r="C46" s="6">
        <f t="shared" si="0"/>
        <v>45686</v>
      </c>
      <c r="D46" s="25"/>
      <c r="E46" s="25"/>
      <c r="F46" s="25"/>
      <c r="G46" s="25"/>
      <c r="H46" s="28"/>
      <c r="I46" s="22" t="str">
        <f t="shared" si="1"/>
        <v>0</v>
      </c>
      <c r="J46" s="18">
        <f t="shared" si="2"/>
        <v>9.9999999999999995E-7</v>
      </c>
      <c r="K46" s="19"/>
      <c r="L46" s="19"/>
      <c r="M46" s="19"/>
      <c r="N46" s="19"/>
    </row>
    <row r="47" spans="2:14" ht="21" customHeight="1" x14ac:dyDescent="0.2">
      <c r="B47" s="24">
        <f t="shared" si="3"/>
        <v>5</v>
      </c>
      <c r="C47" s="6">
        <f t="shared" si="0"/>
        <v>45687</v>
      </c>
      <c r="D47" s="25"/>
      <c r="E47" s="25"/>
      <c r="F47" s="25"/>
      <c r="G47" s="25"/>
      <c r="H47" s="28"/>
      <c r="I47" s="22" t="str">
        <f t="shared" si="1"/>
        <v>0</v>
      </c>
      <c r="J47" s="18">
        <f t="shared" si="2"/>
        <v>9.9999999999999995E-7</v>
      </c>
      <c r="K47" s="19"/>
      <c r="L47" s="19"/>
      <c r="M47" s="19"/>
      <c r="N47" s="19"/>
    </row>
    <row r="48" spans="2:14" ht="21" customHeight="1" x14ac:dyDescent="0.2">
      <c r="B48" s="24">
        <f t="shared" si="3"/>
        <v>6</v>
      </c>
      <c r="C48" s="6">
        <f t="shared" si="0"/>
        <v>45688</v>
      </c>
      <c r="D48" s="25"/>
      <c r="E48" s="25"/>
      <c r="F48" s="25"/>
      <c r="G48" s="25"/>
      <c r="H48" s="28"/>
      <c r="I48" s="22" t="str">
        <f t="shared" si="1"/>
        <v>0</v>
      </c>
      <c r="J48" s="18">
        <f t="shared" si="2"/>
        <v>9.9999999999999995E-7</v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18" t="str">
        <f>IF(SUM(H18:H48)=0,"",SUM(H18:H48))</f>
        <v/>
      </c>
      <c r="I49" s="18">
        <f>SUM(I18:I48)</f>
        <v>0</v>
      </c>
      <c r="J49" s="18">
        <f>SUM(J18:J48)</f>
        <v>3.1000000000000008E-5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I55" s="5" t="s">
        <v>36</v>
      </c>
      <c r="J55" s="16"/>
      <c r="K55" s="16"/>
      <c r="L55" s="16"/>
      <c r="M55" s="16"/>
      <c r="N55" s="16"/>
    </row>
    <row r="56" spans="2:14" ht="12" customHeight="1" x14ac:dyDescent="0.2"/>
    <row r="57" spans="2:14" hidden="1" x14ac:dyDescent="0.2"/>
  </sheetData>
  <mergeCells count="40">
    <mergeCell ref="F4:N4"/>
    <mergeCell ref="B4:E4"/>
    <mergeCell ref="F5:N5"/>
    <mergeCell ref="F6:N6"/>
    <mergeCell ref="B1:N2"/>
    <mergeCell ref="B5:E5"/>
    <mergeCell ref="B6:E6"/>
    <mergeCell ref="B8:E8"/>
    <mergeCell ref="B9:C9"/>
    <mergeCell ref="B10:C10"/>
    <mergeCell ref="B11:C11"/>
    <mergeCell ref="G13:H13"/>
    <mergeCell ref="B13:C13"/>
    <mergeCell ref="D9:E9"/>
    <mergeCell ref="D10:E10"/>
    <mergeCell ref="D11:E11"/>
    <mergeCell ref="D13:E13"/>
    <mergeCell ref="D12:E12"/>
    <mergeCell ref="B12:C12"/>
    <mergeCell ref="G8:N8"/>
    <mergeCell ref="G9:H9"/>
    <mergeCell ref="G10:H10"/>
    <mergeCell ref="G11:H11"/>
    <mergeCell ref="G12:H12"/>
    <mergeCell ref="I9:N9"/>
    <mergeCell ref="I10:N10"/>
    <mergeCell ref="I11:N11"/>
    <mergeCell ref="I12:N12"/>
    <mergeCell ref="I13:N13"/>
    <mergeCell ref="B16:C16"/>
    <mergeCell ref="D16:E16"/>
    <mergeCell ref="F16:G16"/>
    <mergeCell ref="K16:N16"/>
    <mergeCell ref="G14:H14"/>
    <mergeCell ref="I14:N14"/>
    <mergeCell ref="B52:N52"/>
    <mergeCell ref="B49:C49"/>
    <mergeCell ref="D49:G49"/>
    <mergeCell ref="K49:M49"/>
    <mergeCell ref="K50:N50"/>
  </mergeCells>
  <phoneticPr fontId="7" type="noConversion"/>
  <conditionalFormatting sqref="B21:G21">
    <cfRule type="expression" dxfId="371" priority="28" stopIfTrue="1">
      <formula>OR(WEEKDAY($C$21)=7,WEEKDAY($C$21)=1)</formula>
    </cfRule>
  </conditionalFormatting>
  <conditionalFormatting sqref="B22:G22">
    <cfRule type="expression" dxfId="370" priority="27" stopIfTrue="1">
      <formula>OR(WEEKDAY($C$22)=7,WEEKDAY($C$22)=1)</formula>
    </cfRule>
  </conditionalFormatting>
  <conditionalFormatting sqref="B23:G23">
    <cfRule type="expression" dxfId="369" priority="26" stopIfTrue="1">
      <formula>OR(WEEKDAY($C$23)=7,WEEKDAY($C$23)=1)</formula>
    </cfRule>
  </conditionalFormatting>
  <conditionalFormatting sqref="B24:G24">
    <cfRule type="expression" dxfId="368" priority="25" stopIfTrue="1">
      <formula>OR(WEEKDAY($C$24)=7,WEEKDAY($C$24)=1)</formula>
    </cfRule>
  </conditionalFormatting>
  <conditionalFormatting sqref="B28:G28">
    <cfRule type="expression" dxfId="367" priority="21" stopIfTrue="1">
      <formula>OR(WEEKDAY($C$28)=7,WEEKDAY($C$28)=1)</formula>
    </cfRule>
  </conditionalFormatting>
  <conditionalFormatting sqref="B29:G29">
    <cfRule type="expression" dxfId="366" priority="20" stopIfTrue="1">
      <formula>OR(WEEKDAY($C$29)=7,WEEKDAY($C$29)=1)</formula>
    </cfRule>
  </conditionalFormatting>
  <conditionalFormatting sqref="B30:G30">
    <cfRule type="expression" dxfId="365" priority="19" stopIfTrue="1">
      <formula>OR(WEEKDAY($C$30)=7,WEEKDAY($C$30)=1)</formula>
    </cfRule>
  </conditionalFormatting>
  <conditionalFormatting sqref="B31:G31">
    <cfRule type="expression" dxfId="364" priority="18" stopIfTrue="1">
      <formula>OR(WEEKDAY($C$31)=7,WEEKDAY($C$31)=1)</formula>
    </cfRule>
  </conditionalFormatting>
  <conditionalFormatting sqref="B35:G35">
    <cfRule type="expression" dxfId="363" priority="14" stopIfTrue="1">
      <formula>OR(WEEKDAY($C$35)=7,WEEKDAY($C$35)=1)</formula>
    </cfRule>
  </conditionalFormatting>
  <conditionalFormatting sqref="B36:G36">
    <cfRule type="expression" dxfId="362" priority="13" stopIfTrue="1">
      <formula>OR(WEEKDAY($C$36)=7,WEEKDAY($C$36)=1)</formula>
    </cfRule>
  </conditionalFormatting>
  <conditionalFormatting sqref="B37:G37">
    <cfRule type="expression" dxfId="361" priority="12" stopIfTrue="1">
      <formula>OR(WEEKDAY($C$37)=7,WEEKDAY($C$37)=1)</formula>
    </cfRule>
  </conditionalFormatting>
  <conditionalFormatting sqref="B38:G38">
    <cfRule type="expression" dxfId="360" priority="11" stopIfTrue="1">
      <formula>OR(WEEKDAY($C$38)=7,WEEKDAY($C$38)=1)</formula>
    </cfRule>
  </conditionalFormatting>
  <conditionalFormatting sqref="B42:G42">
    <cfRule type="expression" dxfId="359" priority="7" stopIfTrue="1">
      <formula>OR(WEEKDAY($C$42)=7,WEEKDAY($C$42)=1)</formula>
    </cfRule>
  </conditionalFormatting>
  <conditionalFormatting sqref="B43:G43">
    <cfRule type="expression" dxfId="358" priority="6" stopIfTrue="1">
      <formula>OR(WEEKDAY($C$43)=7,WEEKDAY($C$43)=1)</formula>
    </cfRule>
  </conditionalFormatting>
  <conditionalFormatting sqref="B44:G44">
    <cfRule type="expression" dxfId="357" priority="5" stopIfTrue="1">
      <formula>OR(WEEKDAY($C$44)=7,WEEKDAY($C$44)=1)</formula>
    </cfRule>
  </conditionalFormatting>
  <conditionalFormatting sqref="B45:G45">
    <cfRule type="expression" dxfId="356" priority="4" stopIfTrue="1">
      <formula>OR(WEEKDAY($C$45)=7,WEEKDAY($C$45)=1)</formula>
    </cfRule>
  </conditionalFormatting>
  <conditionalFormatting sqref="B18:H18">
    <cfRule type="expression" dxfId="355" priority="30" stopIfTrue="1">
      <formula>OR(WEEKDAY($C$18)=7,WEEKDAY($C$18)=1)</formula>
    </cfRule>
  </conditionalFormatting>
  <conditionalFormatting sqref="B19:H19">
    <cfRule type="expression" dxfId="354" priority="31" stopIfTrue="1">
      <formula>OR(WEEKDAY($C$19)=7,WEEKDAY($C$19)=1)</formula>
    </cfRule>
  </conditionalFormatting>
  <conditionalFormatting sqref="B20:H20 H21:H24">
    <cfRule type="expression" dxfId="353" priority="29" stopIfTrue="1">
      <formula>OR(WEEKDAY($C$20)=7,WEEKDAY($C$20)=1)</formula>
    </cfRule>
  </conditionalFormatting>
  <conditionalFormatting sqref="B25:H25">
    <cfRule type="expression" dxfId="352" priority="24" stopIfTrue="1">
      <formula>OR(WEEKDAY($C$25)=7,WEEKDAY($C$25)=1)</formula>
    </cfRule>
  </conditionalFormatting>
  <conditionalFormatting sqref="B26:H26">
    <cfRule type="expression" dxfId="351" priority="23" stopIfTrue="1">
      <formula>OR(WEEKDAY($C$26)=7,WEEKDAY($C$26)=1)</formula>
    </cfRule>
  </conditionalFormatting>
  <conditionalFormatting sqref="B27:H27 H28:H31">
    <cfRule type="expression" dxfId="350" priority="22" stopIfTrue="1">
      <formula>OR(WEEKDAY($C$27)=7,WEEKDAY($C$27)=1)</formula>
    </cfRule>
  </conditionalFormatting>
  <conditionalFormatting sqref="B32:H32">
    <cfRule type="expression" dxfId="349" priority="17" stopIfTrue="1">
      <formula>OR(WEEKDAY($C$32)=7,WEEKDAY($C$32)=1)</formula>
    </cfRule>
  </conditionalFormatting>
  <conditionalFormatting sqref="B33:H33">
    <cfRule type="expression" dxfId="348" priority="16" stopIfTrue="1">
      <formula>OR(WEEKDAY($C$33)=7,WEEKDAY($C$33)=1)</formula>
    </cfRule>
  </conditionalFormatting>
  <conditionalFormatting sqref="B34:H34 H35:H38">
    <cfRule type="expression" dxfId="347" priority="15" stopIfTrue="1">
      <formula>OR(WEEKDAY($C$34)=7,WEEKDAY($C$34)=1)</formula>
    </cfRule>
  </conditionalFormatting>
  <conditionalFormatting sqref="B39:H39">
    <cfRule type="expression" dxfId="346" priority="10" stopIfTrue="1">
      <formula>OR(WEEKDAY($C$39)=7,WEEKDAY($C$39)=1)</formula>
    </cfRule>
  </conditionalFormatting>
  <conditionalFormatting sqref="B40:H40">
    <cfRule type="expression" dxfId="345" priority="9" stopIfTrue="1">
      <formula>OR(WEEKDAY($C$40)=7,WEEKDAY($C$40)=1)</formula>
    </cfRule>
  </conditionalFormatting>
  <conditionalFormatting sqref="B41:H41 H42:H45">
    <cfRule type="expression" dxfId="344" priority="8" stopIfTrue="1">
      <formula>OR(WEEKDAY($C$41)=7,WEEKDAY($C$41)=1)</formula>
    </cfRule>
  </conditionalFormatting>
  <conditionalFormatting sqref="B46:H46">
    <cfRule type="expression" dxfId="343" priority="3" stopIfTrue="1">
      <formula>OR(WEEKDAY($C$46)=7,WEEKDAY($C$46)=1)</formula>
    </cfRule>
  </conditionalFormatting>
  <conditionalFormatting sqref="B47:H47">
    <cfRule type="expression" dxfId="342" priority="2" stopIfTrue="1">
      <formula>OR(WEEKDAY($C$47)=7,WEEKDAY($C$47)=1)</formula>
    </cfRule>
  </conditionalFormatting>
  <conditionalFormatting sqref="B48:H48">
    <cfRule type="expression" dxfId="341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rowBreaks count="1" manualBreakCount="1">
    <brk id="56" min="1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6810-3D6B-4D2B-B0D4-8D468CFBE5E7}">
  <sheetPr>
    <outlinePr showOutlineSymbols="0"/>
    <pageSetUpPr fitToPage="1"/>
  </sheetPr>
  <dimension ref="B1:N56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/>
    <col min="4" max="8" width="11.28515625" style="8" customWidth="1"/>
    <col min="9" max="10" width="10.7109375" style="8" customWidth="1"/>
    <col min="11" max="14" width="7.7109375" style="8" customWidth="1"/>
    <col min="15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34" t="s">
        <v>5</v>
      </c>
      <c r="C6" s="34"/>
      <c r="D6" s="34"/>
      <c r="E6" s="34"/>
      <c r="F6" s="55">
        <f>IF(Stamminfo!C5="","",DATE(Stamminfo!C5,2,DAY(1)))</f>
        <v>45689</v>
      </c>
      <c r="G6" s="56"/>
      <c r="H6" s="56"/>
      <c r="I6" s="56"/>
      <c r="J6" s="56"/>
      <c r="K6" s="56"/>
      <c r="L6" s="56"/>
      <c r="M6" s="56"/>
      <c r="N6" s="57"/>
    </row>
    <row r="7" spans="2:14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 t="str">
        <f>IF(Jänner!D13="kein Vortrag","0",Jänner!D13)</f>
        <v>0</v>
      </c>
      <c r="E9" s="54"/>
      <c r="F9" s="17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7"/>
      <c r="G10" s="40" t="s">
        <v>17</v>
      </c>
      <c r="H10" s="40"/>
      <c r="I10" s="48" t="str">
        <f>IF(Jänner!I14="","0",Jänner!I14)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7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7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7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7"/>
      <c r="C14" s="17"/>
      <c r="D14" s="17"/>
      <c r="E14" s="17"/>
      <c r="F14" s="17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WEEKDAY(Beginndatum_2)</f>
        <v>7</v>
      </c>
      <c r="C18" s="6">
        <f>Beginndatum_2</f>
        <v>45689</v>
      </c>
      <c r="D18" s="27"/>
      <c r="E18" s="27"/>
      <c r="F18" s="25"/>
      <c r="G18" s="25"/>
      <c r="H18" s="28"/>
      <c r="I18" s="18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 t="shared" ref="B19:B48" si="0">IF(C19="","",WEEKDAY(C19))</f>
        <v>1</v>
      </c>
      <c r="C19" s="6">
        <f t="shared" ref="C19:C48" si="1">IF(C18&lt;&gt;"",IF(MONTH(Beginndatum_2)=MONTH(C18+1),C18+1,""),"")</f>
        <v>45690</v>
      </c>
      <c r="D19" s="25"/>
      <c r="E19" s="25"/>
      <c r="F19" s="25"/>
      <c r="G19" s="25"/>
      <c r="H19" s="28"/>
      <c r="I19" s="18" t="str">
        <f t="shared" ref="I19:I48" si="2">IF(OR(K19="x",L19="x",M19="x", ),H19,IF(F19&lt;&gt;"",((G19+(G19&lt;F19)-F19)+(E19+(E19&lt;D19)-D19))*24,IF(D19&lt;&gt;"",((E19+(E19&lt;D19)-D19)+(G19+(G19&lt;F19)-F19))*24,"0")))</f>
        <v>0</v>
      </c>
      <c r="J19" s="18">
        <f t="shared" ref="J19:J48" si="3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si="0"/>
        <v>2</v>
      </c>
      <c r="C20" s="6">
        <f t="shared" si="1"/>
        <v>45691</v>
      </c>
      <c r="D20" s="25"/>
      <c r="E20" s="25"/>
      <c r="F20" s="25"/>
      <c r="G20" s="25"/>
      <c r="H20" s="28"/>
      <c r="I20" s="18" t="str">
        <f t="shared" si="2"/>
        <v>0</v>
      </c>
      <c r="J20" s="18">
        <f t="shared" si="3"/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0"/>
        <v>3</v>
      </c>
      <c r="C21" s="6">
        <f t="shared" si="1"/>
        <v>45692</v>
      </c>
      <c r="D21" s="25"/>
      <c r="E21" s="25"/>
      <c r="F21" s="25"/>
      <c r="G21" s="25"/>
      <c r="H21" s="28"/>
      <c r="I21" s="18" t="str">
        <f t="shared" si="2"/>
        <v>0</v>
      </c>
      <c r="J21" s="18">
        <f t="shared" si="3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0"/>
        <v>4</v>
      </c>
      <c r="C22" s="6">
        <f t="shared" si="1"/>
        <v>45693</v>
      </c>
      <c r="D22" s="25"/>
      <c r="E22" s="25"/>
      <c r="F22" s="25"/>
      <c r="G22" s="25"/>
      <c r="H22" s="28"/>
      <c r="I22" s="18" t="str">
        <f t="shared" si="2"/>
        <v>0</v>
      </c>
      <c r="J22" s="18">
        <f t="shared" si="3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0"/>
        <v>5</v>
      </c>
      <c r="C23" s="6">
        <f t="shared" si="1"/>
        <v>45694</v>
      </c>
      <c r="D23" s="25"/>
      <c r="E23" s="25"/>
      <c r="F23" s="25"/>
      <c r="G23" s="25"/>
      <c r="H23" s="28"/>
      <c r="I23" s="18" t="str">
        <f t="shared" si="2"/>
        <v>0</v>
      </c>
      <c r="J23" s="18">
        <f t="shared" si="3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0"/>
        <v>6</v>
      </c>
      <c r="C24" s="6">
        <f t="shared" si="1"/>
        <v>45695</v>
      </c>
      <c r="D24" s="25"/>
      <c r="E24" s="25"/>
      <c r="F24" s="25"/>
      <c r="G24" s="25"/>
      <c r="H24" s="28"/>
      <c r="I24" s="18" t="str">
        <f t="shared" si="2"/>
        <v>0</v>
      </c>
      <c r="J24" s="18">
        <f t="shared" si="3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0"/>
        <v>7</v>
      </c>
      <c r="C25" s="6">
        <f t="shared" si="1"/>
        <v>45696</v>
      </c>
      <c r="D25" s="25"/>
      <c r="E25" s="25"/>
      <c r="F25" s="25"/>
      <c r="G25" s="25"/>
      <c r="H25" s="28"/>
      <c r="I25" s="18" t="str">
        <f t="shared" si="2"/>
        <v>0</v>
      </c>
      <c r="J25" s="18">
        <f t="shared" si="3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0"/>
        <v>1</v>
      </c>
      <c r="C26" s="6">
        <f t="shared" si="1"/>
        <v>45697</v>
      </c>
      <c r="D26" s="25"/>
      <c r="E26" s="25"/>
      <c r="F26" s="25"/>
      <c r="G26" s="25"/>
      <c r="H26" s="28"/>
      <c r="I26" s="18" t="str">
        <f t="shared" si="2"/>
        <v>0</v>
      </c>
      <c r="J26" s="18">
        <f t="shared" si="3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0"/>
        <v>2</v>
      </c>
      <c r="C27" s="6">
        <f t="shared" si="1"/>
        <v>45698</v>
      </c>
      <c r="D27" s="25"/>
      <c r="E27" s="25"/>
      <c r="F27" s="25"/>
      <c r="G27" s="25"/>
      <c r="H27" s="28"/>
      <c r="I27" s="18" t="str">
        <f t="shared" si="2"/>
        <v>0</v>
      </c>
      <c r="J27" s="18">
        <f t="shared" si="3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0"/>
        <v>3</v>
      </c>
      <c r="C28" s="6">
        <f t="shared" si="1"/>
        <v>45699</v>
      </c>
      <c r="D28" s="25"/>
      <c r="E28" s="25"/>
      <c r="F28" s="25"/>
      <c r="G28" s="25"/>
      <c r="H28" s="28"/>
      <c r="I28" s="18" t="str">
        <f t="shared" si="2"/>
        <v>0</v>
      </c>
      <c r="J28" s="18">
        <f t="shared" si="3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0"/>
        <v>4</v>
      </c>
      <c r="C29" s="6">
        <f t="shared" si="1"/>
        <v>45700</v>
      </c>
      <c r="D29" s="25"/>
      <c r="E29" s="25"/>
      <c r="F29" s="25"/>
      <c r="G29" s="25"/>
      <c r="H29" s="28"/>
      <c r="I29" s="18" t="str">
        <f t="shared" si="2"/>
        <v>0</v>
      </c>
      <c r="J29" s="18">
        <f t="shared" si="3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0"/>
        <v>5</v>
      </c>
      <c r="C30" s="6">
        <f t="shared" si="1"/>
        <v>45701</v>
      </c>
      <c r="D30" s="25"/>
      <c r="E30" s="25"/>
      <c r="F30" s="25"/>
      <c r="G30" s="25"/>
      <c r="H30" s="28"/>
      <c r="I30" s="18" t="str">
        <f t="shared" si="2"/>
        <v>0</v>
      </c>
      <c r="J30" s="18">
        <f t="shared" si="3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0"/>
        <v>6</v>
      </c>
      <c r="C31" s="6">
        <f t="shared" si="1"/>
        <v>45702</v>
      </c>
      <c r="D31" s="25"/>
      <c r="E31" s="25"/>
      <c r="F31" s="25"/>
      <c r="G31" s="25"/>
      <c r="H31" s="28"/>
      <c r="I31" s="18" t="str">
        <f t="shared" si="2"/>
        <v>0</v>
      </c>
      <c r="J31" s="18">
        <f t="shared" si="3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0"/>
        <v>7</v>
      </c>
      <c r="C32" s="6">
        <f t="shared" si="1"/>
        <v>45703</v>
      </c>
      <c r="D32" s="25"/>
      <c r="E32" s="25"/>
      <c r="F32" s="25"/>
      <c r="G32" s="25"/>
      <c r="H32" s="28"/>
      <c r="I32" s="18" t="str">
        <f t="shared" si="2"/>
        <v>0</v>
      </c>
      <c r="J32" s="18">
        <f t="shared" si="3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0"/>
        <v>1</v>
      </c>
      <c r="C33" s="6">
        <f t="shared" si="1"/>
        <v>45704</v>
      </c>
      <c r="D33" s="25"/>
      <c r="E33" s="25"/>
      <c r="F33" s="25"/>
      <c r="G33" s="25"/>
      <c r="H33" s="28"/>
      <c r="I33" s="18" t="str">
        <f t="shared" si="2"/>
        <v>0</v>
      </c>
      <c r="J33" s="18">
        <f t="shared" si="3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0"/>
        <v>2</v>
      </c>
      <c r="C34" s="6">
        <f t="shared" si="1"/>
        <v>45705</v>
      </c>
      <c r="D34" s="25"/>
      <c r="E34" s="25"/>
      <c r="F34" s="25"/>
      <c r="G34" s="25"/>
      <c r="H34" s="28"/>
      <c r="I34" s="18" t="str">
        <f t="shared" si="2"/>
        <v>0</v>
      </c>
      <c r="J34" s="18">
        <f t="shared" si="3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0"/>
        <v>3</v>
      </c>
      <c r="C35" s="6">
        <f t="shared" si="1"/>
        <v>45706</v>
      </c>
      <c r="D35" s="25"/>
      <c r="E35" s="25"/>
      <c r="F35" s="25"/>
      <c r="G35" s="25"/>
      <c r="H35" s="28"/>
      <c r="I35" s="18" t="str">
        <f t="shared" si="2"/>
        <v>0</v>
      </c>
      <c r="J35" s="18">
        <f t="shared" si="3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0"/>
        <v>4</v>
      </c>
      <c r="C36" s="6">
        <f t="shared" si="1"/>
        <v>45707</v>
      </c>
      <c r="D36" s="25"/>
      <c r="E36" s="25"/>
      <c r="F36" s="25"/>
      <c r="G36" s="25"/>
      <c r="H36" s="28"/>
      <c r="I36" s="18" t="str">
        <f t="shared" si="2"/>
        <v>0</v>
      </c>
      <c r="J36" s="18">
        <f t="shared" si="3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0"/>
        <v>5</v>
      </c>
      <c r="C37" s="6">
        <f t="shared" si="1"/>
        <v>45708</v>
      </c>
      <c r="D37" s="25"/>
      <c r="E37" s="25"/>
      <c r="F37" s="25"/>
      <c r="G37" s="25"/>
      <c r="H37" s="28"/>
      <c r="I37" s="18" t="str">
        <f t="shared" si="2"/>
        <v>0</v>
      </c>
      <c r="J37" s="18">
        <f t="shared" si="3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0"/>
        <v>6</v>
      </c>
      <c r="C38" s="6">
        <f t="shared" si="1"/>
        <v>45709</v>
      </c>
      <c r="D38" s="25"/>
      <c r="E38" s="25"/>
      <c r="F38" s="25"/>
      <c r="G38" s="25"/>
      <c r="H38" s="28"/>
      <c r="I38" s="18" t="str">
        <f t="shared" si="2"/>
        <v>0</v>
      </c>
      <c r="J38" s="18">
        <f t="shared" si="3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0"/>
        <v>7</v>
      </c>
      <c r="C39" s="6">
        <f t="shared" si="1"/>
        <v>45710</v>
      </c>
      <c r="D39" s="25"/>
      <c r="E39" s="25"/>
      <c r="F39" s="25"/>
      <c r="G39" s="25"/>
      <c r="H39" s="28"/>
      <c r="I39" s="18" t="str">
        <f t="shared" si="2"/>
        <v>0</v>
      </c>
      <c r="J39" s="18">
        <f t="shared" si="3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0"/>
        <v>1</v>
      </c>
      <c r="C40" s="6">
        <f t="shared" si="1"/>
        <v>45711</v>
      </c>
      <c r="D40" s="25"/>
      <c r="E40" s="25"/>
      <c r="F40" s="25"/>
      <c r="G40" s="25"/>
      <c r="H40" s="28"/>
      <c r="I40" s="18" t="str">
        <f t="shared" si="2"/>
        <v>0</v>
      </c>
      <c r="J40" s="18">
        <f t="shared" si="3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0"/>
        <v>2</v>
      </c>
      <c r="C41" s="6">
        <f t="shared" si="1"/>
        <v>45712</v>
      </c>
      <c r="D41" s="25"/>
      <c r="E41" s="25"/>
      <c r="F41" s="25"/>
      <c r="G41" s="25"/>
      <c r="H41" s="28"/>
      <c r="I41" s="18" t="str">
        <f t="shared" si="2"/>
        <v>0</v>
      </c>
      <c r="J41" s="18">
        <f t="shared" si="3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0"/>
        <v>3</v>
      </c>
      <c r="C42" s="6">
        <f t="shared" si="1"/>
        <v>45713</v>
      </c>
      <c r="D42" s="25"/>
      <c r="E42" s="25"/>
      <c r="F42" s="25"/>
      <c r="G42" s="25"/>
      <c r="H42" s="28"/>
      <c r="I42" s="18" t="str">
        <f t="shared" si="2"/>
        <v>0</v>
      </c>
      <c r="J42" s="18">
        <f t="shared" si="3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0"/>
        <v>4</v>
      </c>
      <c r="C43" s="6">
        <f t="shared" si="1"/>
        <v>45714</v>
      </c>
      <c r="D43" s="25"/>
      <c r="E43" s="25"/>
      <c r="F43" s="25"/>
      <c r="G43" s="25"/>
      <c r="H43" s="28"/>
      <c r="I43" s="18" t="str">
        <f t="shared" si="2"/>
        <v>0</v>
      </c>
      <c r="J43" s="18">
        <f t="shared" si="3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0"/>
        <v>5</v>
      </c>
      <c r="C44" s="6">
        <f t="shared" si="1"/>
        <v>45715</v>
      </c>
      <c r="D44" s="25"/>
      <c r="E44" s="25"/>
      <c r="F44" s="25"/>
      <c r="G44" s="25"/>
      <c r="H44" s="28"/>
      <c r="I44" s="18" t="str">
        <f t="shared" si="2"/>
        <v>0</v>
      </c>
      <c r="J44" s="18">
        <f t="shared" si="3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0"/>
        <v>6</v>
      </c>
      <c r="C45" s="6">
        <f t="shared" si="1"/>
        <v>45716</v>
      </c>
      <c r="D45" s="25"/>
      <c r="E45" s="25"/>
      <c r="F45" s="25"/>
      <c r="G45" s="25"/>
      <c r="H45" s="28"/>
      <c r="I45" s="18" t="str">
        <f t="shared" si="2"/>
        <v>0</v>
      </c>
      <c r="J45" s="18">
        <f t="shared" si="3"/>
        <v>9.9999999999999995E-7</v>
      </c>
      <c r="K45" s="19"/>
      <c r="L45" s="19"/>
      <c r="M45" s="19"/>
      <c r="N45" s="19"/>
    </row>
    <row r="46" spans="2:14" ht="21" customHeight="1" x14ac:dyDescent="0.2">
      <c r="B46" s="24" t="str">
        <f t="shared" si="0"/>
        <v/>
      </c>
      <c r="C46" s="6" t="str">
        <f t="shared" si="1"/>
        <v/>
      </c>
      <c r="D46" s="25"/>
      <c r="E46" s="25"/>
      <c r="F46" s="25"/>
      <c r="G46" s="25"/>
      <c r="H46" s="28"/>
      <c r="I46" s="18" t="str">
        <f t="shared" si="2"/>
        <v>0</v>
      </c>
      <c r="J46" s="18" t="str">
        <f t="shared" si="3"/>
        <v/>
      </c>
      <c r="K46" s="19"/>
      <c r="L46" s="19"/>
      <c r="M46" s="19"/>
      <c r="N46" s="19"/>
    </row>
    <row r="47" spans="2:14" ht="21" customHeight="1" x14ac:dyDescent="0.2">
      <c r="B47" s="24" t="str">
        <f t="shared" si="0"/>
        <v/>
      </c>
      <c r="C47" s="6" t="str">
        <f t="shared" si="1"/>
        <v/>
      </c>
      <c r="D47" s="25"/>
      <c r="E47" s="25"/>
      <c r="F47" s="25"/>
      <c r="G47" s="25"/>
      <c r="H47" s="28"/>
      <c r="I47" s="18" t="str">
        <f t="shared" si="2"/>
        <v>0</v>
      </c>
      <c r="J47" s="18" t="str">
        <f t="shared" si="3"/>
        <v/>
      </c>
      <c r="K47" s="19"/>
      <c r="L47" s="19"/>
      <c r="M47" s="19"/>
      <c r="N47" s="19"/>
    </row>
    <row r="48" spans="2:14" ht="21" customHeight="1" x14ac:dyDescent="0.2">
      <c r="B48" s="24" t="str">
        <f t="shared" si="0"/>
        <v/>
      </c>
      <c r="C48" s="6" t="str">
        <f t="shared" si="1"/>
        <v/>
      </c>
      <c r="D48" s="25"/>
      <c r="E48" s="25"/>
      <c r="F48" s="25"/>
      <c r="G48" s="25"/>
      <c r="H48" s="28"/>
      <c r="I48" s="18" t="str">
        <f t="shared" si="2"/>
        <v>0</v>
      </c>
      <c r="J48" s="18" t="str">
        <f t="shared" si="3"/>
        <v/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18" t="str">
        <f>IF(SUM(H18:H48)=0,"",SUM(H18:H48))</f>
        <v/>
      </c>
      <c r="I49" s="18">
        <f>SUM(I18:I48)</f>
        <v>0</v>
      </c>
      <c r="J49" s="18">
        <f>SUM(J18:J48)</f>
        <v>2.800000000000001E-5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I55" s="5" t="s">
        <v>36</v>
      </c>
      <c r="J55" s="16"/>
      <c r="K55" s="16"/>
      <c r="L55" s="16"/>
      <c r="M55" s="16"/>
      <c r="N55" s="16"/>
    </row>
    <row r="56" spans="2:14" ht="12" customHeight="1" x14ac:dyDescent="0.2"/>
  </sheetData>
  <mergeCells count="40">
    <mergeCell ref="B6:E6"/>
    <mergeCell ref="F6:N6"/>
    <mergeCell ref="B1:N2"/>
    <mergeCell ref="B4:E4"/>
    <mergeCell ref="F4:N4"/>
    <mergeCell ref="B5:E5"/>
    <mergeCell ref="F5:N5"/>
    <mergeCell ref="B8:E8"/>
    <mergeCell ref="G8:N8"/>
    <mergeCell ref="B9:C9"/>
    <mergeCell ref="D9:E9"/>
    <mergeCell ref="G9:H9"/>
    <mergeCell ref="I9:N9"/>
    <mergeCell ref="B10:C10"/>
    <mergeCell ref="D10:E10"/>
    <mergeCell ref="G10:H10"/>
    <mergeCell ref="I10:N10"/>
    <mergeCell ref="B11:C11"/>
    <mergeCell ref="D11:E11"/>
    <mergeCell ref="G11:H11"/>
    <mergeCell ref="I11:N11"/>
    <mergeCell ref="B12:C12"/>
    <mergeCell ref="D12:E12"/>
    <mergeCell ref="G12:H12"/>
    <mergeCell ref="I12:N12"/>
    <mergeCell ref="B13:C13"/>
    <mergeCell ref="D13:E13"/>
    <mergeCell ref="G13:H13"/>
    <mergeCell ref="I13:N13"/>
    <mergeCell ref="G14:H14"/>
    <mergeCell ref="I14:N14"/>
    <mergeCell ref="B16:C16"/>
    <mergeCell ref="D16:E16"/>
    <mergeCell ref="F16:G16"/>
    <mergeCell ref="K16:N16"/>
    <mergeCell ref="B49:C49"/>
    <mergeCell ref="D49:G49"/>
    <mergeCell ref="K49:M49"/>
    <mergeCell ref="K50:N50"/>
    <mergeCell ref="B52:N52"/>
  </mergeCells>
  <phoneticPr fontId="7" type="noConversion"/>
  <conditionalFormatting sqref="B18:H18">
    <cfRule type="expression" dxfId="340" priority="30" stopIfTrue="1">
      <formula>OR(WEEKDAY($C$18)=7,WEEKDAY($C$18)=1)</formula>
    </cfRule>
  </conditionalFormatting>
  <conditionalFormatting sqref="B19:H19">
    <cfRule type="expression" dxfId="339" priority="31" stopIfTrue="1">
      <formula>OR(WEEKDAY($C$19)=7,WEEKDAY($C$19)=1)</formula>
    </cfRule>
  </conditionalFormatting>
  <conditionalFormatting sqref="B20:H20">
    <cfRule type="expression" dxfId="338" priority="29" stopIfTrue="1">
      <formula>OR(WEEKDAY($C$20)=7,WEEKDAY($C$20)=1)</formula>
    </cfRule>
  </conditionalFormatting>
  <conditionalFormatting sqref="B21:H21">
    <cfRule type="expression" dxfId="337" priority="28" stopIfTrue="1">
      <formula>OR(WEEKDAY($C$21)=7,WEEKDAY($C$21)=1)</formula>
    </cfRule>
  </conditionalFormatting>
  <conditionalFormatting sqref="B22:H22">
    <cfRule type="expression" dxfId="336" priority="27" stopIfTrue="1">
      <formula>OR(WEEKDAY($C$22)=7,WEEKDAY($C$22)=1)</formula>
    </cfRule>
  </conditionalFormatting>
  <conditionalFormatting sqref="B23:H23">
    <cfRule type="expression" dxfId="335" priority="26" stopIfTrue="1">
      <formula>OR(WEEKDAY($C$23)=7,WEEKDAY($C$23)=1)</formula>
    </cfRule>
  </conditionalFormatting>
  <conditionalFormatting sqref="B24:H24">
    <cfRule type="expression" dxfId="334" priority="25" stopIfTrue="1">
      <formula>OR(WEEKDAY($C$24)=7,WEEKDAY($C$24)=1)</formula>
    </cfRule>
  </conditionalFormatting>
  <conditionalFormatting sqref="B25:H25">
    <cfRule type="expression" dxfId="333" priority="24" stopIfTrue="1">
      <formula>OR(WEEKDAY($C$25)=7,WEEKDAY($C$25)=1)</formula>
    </cfRule>
  </conditionalFormatting>
  <conditionalFormatting sqref="B26:H26">
    <cfRule type="expression" dxfId="332" priority="23" stopIfTrue="1">
      <formula>OR(WEEKDAY($C$26)=7,WEEKDAY($C$26)=1)</formula>
    </cfRule>
  </conditionalFormatting>
  <conditionalFormatting sqref="B27:H27">
    <cfRule type="expression" dxfId="331" priority="22" stopIfTrue="1">
      <formula>OR(WEEKDAY($C$27)=7,WEEKDAY($C$27)=1)</formula>
    </cfRule>
  </conditionalFormatting>
  <conditionalFormatting sqref="B28:H28">
    <cfRule type="expression" dxfId="330" priority="21" stopIfTrue="1">
      <formula>OR(WEEKDAY($C$28)=7,WEEKDAY($C$28)=1)</formula>
    </cfRule>
  </conditionalFormatting>
  <conditionalFormatting sqref="B29:H29">
    <cfRule type="expression" dxfId="329" priority="20" stopIfTrue="1">
      <formula>OR(WEEKDAY($C$29)=7,WEEKDAY($C$29)=1)</formula>
    </cfRule>
  </conditionalFormatting>
  <conditionalFormatting sqref="B30:H30">
    <cfRule type="expression" dxfId="328" priority="19" stopIfTrue="1">
      <formula>OR(WEEKDAY($C$30)=7,WEEKDAY($C$30)=1)</formula>
    </cfRule>
  </conditionalFormatting>
  <conditionalFormatting sqref="B31:H31">
    <cfRule type="expression" dxfId="327" priority="18" stopIfTrue="1">
      <formula>OR(WEEKDAY($C$31)=7,WEEKDAY($C$31)=1)</formula>
    </cfRule>
  </conditionalFormatting>
  <conditionalFormatting sqref="B32:H32">
    <cfRule type="expression" dxfId="326" priority="17" stopIfTrue="1">
      <formula>OR(WEEKDAY($C$32)=7,WEEKDAY($C$32)=1)</formula>
    </cfRule>
  </conditionalFormatting>
  <conditionalFormatting sqref="B33:H33">
    <cfRule type="expression" dxfId="325" priority="16" stopIfTrue="1">
      <formula>OR(WEEKDAY($C$33)=7,WEEKDAY($C$33)=1)</formula>
    </cfRule>
  </conditionalFormatting>
  <conditionalFormatting sqref="B34:H34">
    <cfRule type="expression" dxfId="324" priority="15" stopIfTrue="1">
      <formula>OR(WEEKDAY($C$34)=7,WEEKDAY($C$34)=1)</formula>
    </cfRule>
  </conditionalFormatting>
  <conditionalFormatting sqref="B35:H35">
    <cfRule type="expression" dxfId="323" priority="14" stopIfTrue="1">
      <formula>OR(WEEKDAY($C$35)=7,WEEKDAY($C$35)=1)</formula>
    </cfRule>
  </conditionalFormatting>
  <conditionalFormatting sqref="B36:H36">
    <cfRule type="expression" dxfId="322" priority="13" stopIfTrue="1">
      <formula>OR(WEEKDAY($C$36)=7,WEEKDAY($C$36)=1)</formula>
    </cfRule>
  </conditionalFormatting>
  <conditionalFormatting sqref="B37:H37">
    <cfRule type="expression" dxfId="321" priority="12" stopIfTrue="1">
      <formula>OR(WEEKDAY($C$37)=7,WEEKDAY($C$37)=1)</formula>
    </cfRule>
  </conditionalFormatting>
  <conditionalFormatting sqref="B38:H38">
    <cfRule type="expression" dxfId="320" priority="11" stopIfTrue="1">
      <formula>OR(WEEKDAY($C$38)=7,WEEKDAY($C$38)=1)</formula>
    </cfRule>
  </conditionalFormatting>
  <conditionalFormatting sqref="B39:H39">
    <cfRule type="expression" dxfId="319" priority="10" stopIfTrue="1">
      <formula>OR(WEEKDAY($C$39)=7,WEEKDAY($C$39)=1)</formula>
    </cfRule>
  </conditionalFormatting>
  <conditionalFormatting sqref="B40:H40">
    <cfRule type="expression" dxfId="318" priority="9" stopIfTrue="1">
      <formula>OR(WEEKDAY($C$40)=7,WEEKDAY($C$40)=1)</formula>
    </cfRule>
  </conditionalFormatting>
  <conditionalFormatting sqref="B41:H41">
    <cfRule type="expression" dxfId="317" priority="8" stopIfTrue="1">
      <formula>OR(WEEKDAY($C$41)=7,WEEKDAY($C$41)=1)</formula>
    </cfRule>
  </conditionalFormatting>
  <conditionalFormatting sqref="B42:H42">
    <cfRule type="expression" dxfId="316" priority="7" stopIfTrue="1">
      <formula>OR(WEEKDAY($C$42)=7,WEEKDAY($C$42)=1)</formula>
    </cfRule>
  </conditionalFormatting>
  <conditionalFormatting sqref="B43:H43">
    <cfRule type="expression" dxfId="315" priority="6" stopIfTrue="1">
      <formula>OR(WEEKDAY($C$43)=7,WEEKDAY($C$43)=1)</formula>
    </cfRule>
  </conditionalFormatting>
  <conditionalFormatting sqref="B44:H44">
    <cfRule type="expression" dxfId="314" priority="5" stopIfTrue="1">
      <formula>OR(WEEKDAY($C$44)=7,WEEKDAY($C$44)=1)</formula>
    </cfRule>
  </conditionalFormatting>
  <conditionalFormatting sqref="B45:H45">
    <cfRule type="expression" dxfId="313" priority="4" stopIfTrue="1">
      <formula>OR(WEEKDAY($C$45)=7,WEEKDAY($C$45)=1)</formula>
    </cfRule>
  </conditionalFormatting>
  <conditionalFormatting sqref="B46:H46">
    <cfRule type="expression" dxfId="312" priority="3" stopIfTrue="1">
      <formula>OR(WEEKDAY($C$46)=7,WEEKDAY($C$46)=1)</formula>
    </cfRule>
  </conditionalFormatting>
  <conditionalFormatting sqref="B47:H47">
    <cfRule type="expression" dxfId="311" priority="2" stopIfTrue="1">
      <formula>OR(WEEKDAY($C$47)=7,WEEKDAY($C$47)=1)</formula>
    </cfRule>
  </conditionalFormatting>
  <conditionalFormatting sqref="B48:H48">
    <cfRule type="expression" dxfId="310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A79F-2C5E-4BFB-AC53-A4846E971AE3}">
  <sheetPr>
    <outlinePr showOutlineSymbols="0"/>
    <pageSetUpPr fitToPage="1"/>
  </sheetPr>
  <dimension ref="B1:N56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/>
    <col min="4" max="8" width="11.28515625" style="8" customWidth="1"/>
    <col min="9" max="10" width="10.7109375" style="8" customWidth="1"/>
    <col min="11" max="14" width="7.7109375" style="8" customWidth="1"/>
    <col min="15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34" t="s">
        <v>5</v>
      </c>
      <c r="C6" s="34"/>
      <c r="D6" s="34"/>
      <c r="E6" s="34"/>
      <c r="F6" s="55">
        <f>IF(Stamminfo!C5="","",DATE(Stamminfo!C5,3,DAY(1)))</f>
        <v>45717</v>
      </c>
      <c r="G6" s="56"/>
      <c r="H6" s="56"/>
      <c r="I6" s="56"/>
      <c r="J6" s="56"/>
      <c r="K6" s="56"/>
      <c r="L6" s="56"/>
      <c r="M6" s="56"/>
      <c r="N6" s="57"/>
    </row>
    <row r="7" spans="2:14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 t="str">
        <f>IF(Februar!D13="kein Vortrag","0",Februar!D13)</f>
        <v>0</v>
      </c>
      <c r="E9" s="54"/>
      <c r="F9" s="15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5"/>
      <c r="G10" s="40" t="s">
        <v>17</v>
      </c>
      <c r="H10" s="40"/>
      <c r="I10" s="48" t="str">
        <f>IF(Februar!I14="","0",Februar!I14)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5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5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5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5"/>
      <c r="C14" s="15"/>
      <c r="D14" s="15"/>
      <c r="E14" s="15"/>
      <c r="F14" s="15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5" spans="2:14" ht="14.25" customHeight="1" x14ac:dyDescent="0.2"/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WEEKDAY(Beginndatum_3)</f>
        <v>7</v>
      </c>
      <c r="C18" s="6">
        <f>Beginndatum_3</f>
        <v>45717</v>
      </c>
      <c r="D18" s="27"/>
      <c r="E18" s="27"/>
      <c r="F18" s="25"/>
      <c r="G18" s="25"/>
      <c r="H18" s="28"/>
      <c r="I18" s="18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 t="shared" ref="B19:B48" si="0">IF(C19="","",WEEKDAY(C19))</f>
        <v>1</v>
      </c>
      <c r="C19" s="6">
        <f t="shared" ref="C19:C48" si="1">IF(C18&lt;&gt;"",IF(MONTH(Beginndatum_3)=MONTH(C18+1),C18+1,""),"")</f>
        <v>45718</v>
      </c>
      <c r="D19" s="25"/>
      <c r="E19" s="25"/>
      <c r="F19" s="25"/>
      <c r="G19" s="25"/>
      <c r="H19" s="28"/>
      <c r="I19" s="18" t="str">
        <f t="shared" ref="I19:I48" si="2">IF(OR(K19="x",L19="x",M19="x", ),H19,IF(F19&lt;&gt;"",((G19+(G19&lt;F19)-F19)+(E19+(E19&lt;D19)-D19))*24,IF(D19&lt;&gt;"",((E19+(E19&lt;D19)-D19)+(G19+(G19&lt;F19)-F19))*24,"0")))</f>
        <v>0</v>
      </c>
      <c r="J19" s="18">
        <f t="shared" ref="J19:J48" si="3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si="0"/>
        <v>2</v>
      </c>
      <c r="C20" s="6">
        <f t="shared" si="1"/>
        <v>45719</v>
      </c>
      <c r="D20" s="25"/>
      <c r="E20" s="25"/>
      <c r="F20" s="25"/>
      <c r="G20" s="25"/>
      <c r="H20" s="28"/>
      <c r="I20" s="18" t="str">
        <f t="shared" si="2"/>
        <v>0</v>
      </c>
      <c r="J20" s="18">
        <f t="shared" si="3"/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0"/>
        <v>3</v>
      </c>
      <c r="C21" s="6">
        <f t="shared" si="1"/>
        <v>45720</v>
      </c>
      <c r="D21" s="25"/>
      <c r="E21" s="25"/>
      <c r="F21" s="25"/>
      <c r="G21" s="25"/>
      <c r="H21" s="28"/>
      <c r="I21" s="18" t="str">
        <f t="shared" si="2"/>
        <v>0</v>
      </c>
      <c r="J21" s="18">
        <f t="shared" si="3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0"/>
        <v>4</v>
      </c>
      <c r="C22" s="6">
        <f t="shared" si="1"/>
        <v>45721</v>
      </c>
      <c r="D22" s="25"/>
      <c r="E22" s="25"/>
      <c r="F22" s="25"/>
      <c r="G22" s="25"/>
      <c r="H22" s="28"/>
      <c r="I22" s="18" t="str">
        <f t="shared" si="2"/>
        <v>0</v>
      </c>
      <c r="J22" s="18">
        <f t="shared" si="3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0"/>
        <v>5</v>
      </c>
      <c r="C23" s="6">
        <f t="shared" si="1"/>
        <v>45722</v>
      </c>
      <c r="D23" s="25"/>
      <c r="E23" s="25"/>
      <c r="F23" s="25"/>
      <c r="G23" s="25"/>
      <c r="H23" s="28"/>
      <c r="I23" s="18" t="str">
        <f t="shared" si="2"/>
        <v>0</v>
      </c>
      <c r="J23" s="18">
        <f t="shared" si="3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0"/>
        <v>6</v>
      </c>
      <c r="C24" s="6">
        <f t="shared" si="1"/>
        <v>45723</v>
      </c>
      <c r="D24" s="25"/>
      <c r="E24" s="25"/>
      <c r="F24" s="25"/>
      <c r="G24" s="25"/>
      <c r="H24" s="28"/>
      <c r="I24" s="18" t="str">
        <f t="shared" si="2"/>
        <v>0</v>
      </c>
      <c r="J24" s="18">
        <f t="shared" si="3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0"/>
        <v>7</v>
      </c>
      <c r="C25" s="6">
        <f t="shared" si="1"/>
        <v>45724</v>
      </c>
      <c r="D25" s="25"/>
      <c r="E25" s="25"/>
      <c r="F25" s="25"/>
      <c r="G25" s="25"/>
      <c r="H25" s="28"/>
      <c r="I25" s="18" t="str">
        <f t="shared" si="2"/>
        <v>0</v>
      </c>
      <c r="J25" s="18">
        <f t="shared" si="3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0"/>
        <v>1</v>
      </c>
      <c r="C26" s="6">
        <f t="shared" si="1"/>
        <v>45725</v>
      </c>
      <c r="D26" s="25"/>
      <c r="E26" s="25"/>
      <c r="F26" s="25"/>
      <c r="G26" s="25"/>
      <c r="H26" s="28"/>
      <c r="I26" s="18" t="str">
        <f t="shared" si="2"/>
        <v>0</v>
      </c>
      <c r="J26" s="18">
        <f t="shared" si="3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0"/>
        <v>2</v>
      </c>
      <c r="C27" s="6">
        <f t="shared" si="1"/>
        <v>45726</v>
      </c>
      <c r="D27" s="25"/>
      <c r="E27" s="25"/>
      <c r="F27" s="25"/>
      <c r="G27" s="25"/>
      <c r="H27" s="28"/>
      <c r="I27" s="18" t="str">
        <f t="shared" si="2"/>
        <v>0</v>
      </c>
      <c r="J27" s="18">
        <f t="shared" si="3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0"/>
        <v>3</v>
      </c>
      <c r="C28" s="6">
        <f t="shared" si="1"/>
        <v>45727</v>
      </c>
      <c r="D28" s="25"/>
      <c r="E28" s="25"/>
      <c r="F28" s="25"/>
      <c r="G28" s="25"/>
      <c r="H28" s="28"/>
      <c r="I28" s="18" t="str">
        <f t="shared" si="2"/>
        <v>0</v>
      </c>
      <c r="J28" s="18">
        <f t="shared" si="3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0"/>
        <v>4</v>
      </c>
      <c r="C29" s="6">
        <f t="shared" si="1"/>
        <v>45728</v>
      </c>
      <c r="D29" s="25"/>
      <c r="E29" s="25"/>
      <c r="F29" s="25"/>
      <c r="G29" s="25"/>
      <c r="H29" s="28"/>
      <c r="I29" s="18" t="str">
        <f t="shared" si="2"/>
        <v>0</v>
      </c>
      <c r="J29" s="18">
        <f t="shared" si="3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0"/>
        <v>5</v>
      </c>
      <c r="C30" s="6">
        <f t="shared" si="1"/>
        <v>45729</v>
      </c>
      <c r="D30" s="25"/>
      <c r="E30" s="25"/>
      <c r="F30" s="25"/>
      <c r="G30" s="25"/>
      <c r="H30" s="28"/>
      <c r="I30" s="18" t="str">
        <f t="shared" si="2"/>
        <v>0</v>
      </c>
      <c r="J30" s="18">
        <f t="shared" si="3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0"/>
        <v>6</v>
      </c>
      <c r="C31" s="6">
        <f t="shared" si="1"/>
        <v>45730</v>
      </c>
      <c r="D31" s="25"/>
      <c r="E31" s="25"/>
      <c r="F31" s="25"/>
      <c r="G31" s="25"/>
      <c r="H31" s="28"/>
      <c r="I31" s="18" t="str">
        <f t="shared" si="2"/>
        <v>0</v>
      </c>
      <c r="J31" s="18">
        <f t="shared" si="3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0"/>
        <v>7</v>
      </c>
      <c r="C32" s="6">
        <f t="shared" si="1"/>
        <v>45731</v>
      </c>
      <c r="D32" s="25"/>
      <c r="E32" s="25"/>
      <c r="F32" s="25"/>
      <c r="G32" s="25"/>
      <c r="H32" s="28"/>
      <c r="I32" s="18" t="str">
        <f t="shared" si="2"/>
        <v>0</v>
      </c>
      <c r="J32" s="18">
        <f t="shared" si="3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0"/>
        <v>1</v>
      </c>
      <c r="C33" s="6">
        <f t="shared" si="1"/>
        <v>45732</v>
      </c>
      <c r="D33" s="25"/>
      <c r="E33" s="25"/>
      <c r="F33" s="25"/>
      <c r="G33" s="25"/>
      <c r="H33" s="28"/>
      <c r="I33" s="18" t="str">
        <f t="shared" si="2"/>
        <v>0</v>
      </c>
      <c r="J33" s="18">
        <f t="shared" si="3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0"/>
        <v>2</v>
      </c>
      <c r="C34" s="6">
        <f t="shared" si="1"/>
        <v>45733</v>
      </c>
      <c r="D34" s="25"/>
      <c r="E34" s="25"/>
      <c r="F34" s="25"/>
      <c r="G34" s="25"/>
      <c r="H34" s="28"/>
      <c r="I34" s="18" t="str">
        <f t="shared" si="2"/>
        <v>0</v>
      </c>
      <c r="J34" s="18">
        <f t="shared" si="3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0"/>
        <v>3</v>
      </c>
      <c r="C35" s="6">
        <f t="shared" si="1"/>
        <v>45734</v>
      </c>
      <c r="D35" s="25"/>
      <c r="E35" s="25"/>
      <c r="F35" s="25"/>
      <c r="G35" s="25"/>
      <c r="H35" s="28"/>
      <c r="I35" s="18" t="str">
        <f t="shared" si="2"/>
        <v>0</v>
      </c>
      <c r="J35" s="18">
        <f t="shared" si="3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0"/>
        <v>4</v>
      </c>
      <c r="C36" s="6">
        <f t="shared" si="1"/>
        <v>45735</v>
      </c>
      <c r="D36" s="25"/>
      <c r="E36" s="25"/>
      <c r="F36" s="25"/>
      <c r="G36" s="25"/>
      <c r="H36" s="28"/>
      <c r="I36" s="18" t="str">
        <f t="shared" si="2"/>
        <v>0</v>
      </c>
      <c r="J36" s="18">
        <f t="shared" si="3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0"/>
        <v>5</v>
      </c>
      <c r="C37" s="6">
        <f t="shared" si="1"/>
        <v>45736</v>
      </c>
      <c r="D37" s="25"/>
      <c r="E37" s="25"/>
      <c r="F37" s="25"/>
      <c r="G37" s="25"/>
      <c r="H37" s="28"/>
      <c r="I37" s="18" t="str">
        <f t="shared" si="2"/>
        <v>0</v>
      </c>
      <c r="J37" s="18">
        <f t="shared" si="3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0"/>
        <v>6</v>
      </c>
      <c r="C38" s="6">
        <f t="shared" si="1"/>
        <v>45737</v>
      </c>
      <c r="D38" s="25"/>
      <c r="E38" s="25"/>
      <c r="F38" s="25"/>
      <c r="G38" s="25"/>
      <c r="H38" s="28"/>
      <c r="I38" s="18" t="str">
        <f t="shared" si="2"/>
        <v>0</v>
      </c>
      <c r="J38" s="18">
        <f t="shared" si="3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0"/>
        <v>7</v>
      </c>
      <c r="C39" s="6">
        <f t="shared" si="1"/>
        <v>45738</v>
      </c>
      <c r="D39" s="25"/>
      <c r="E39" s="25"/>
      <c r="F39" s="25"/>
      <c r="G39" s="25"/>
      <c r="H39" s="28"/>
      <c r="I39" s="18" t="str">
        <f t="shared" si="2"/>
        <v>0</v>
      </c>
      <c r="J39" s="18">
        <f t="shared" si="3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0"/>
        <v>1</v>
      </c>
      <c r="C40" s="6">
        <f t="shared" si="1"/>
        <v>45739</v>
      </c>
      <c r="D40" s="25"/>
      <c r="E40" s="25"/>
      <c r="F40" s="25"/>
      <c r="G40" s="25"/>
      <c r="H40" s="28"/>
      <c r="I40" s="18" t="str">
        <f t="shared" si="2"/>
        <v>0</v>
      </c>
      <c r="J40" s="18">
        <f t="shared" si="3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0"/>
        <v>2</v>
      </c>
      <c r="C41" s="6">
        <f t="shared" si="1"/>
        <v>45740</v>
      </c>
      <c r="D41" s="25"/>
      <c r="E41" s="25"/>
      <c r="F41" s="25"/>
      <c r="G41" s="25"/>
      <c r="H41" s="28"/>
      <c r="I41" s="18" t="str">
        <f t="shared" si="2"/>
        <v>0</v>
      </c>
      <c r="J41" s="18">
        <f t="shared" si="3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0"/>
        <v>3</v>
      </c>
      <c r="C42" s="6">
        <f t="shared" si="1"/>
        <v>45741</v>
      </c>
      <c r="D42" s="25"/>
      <c r="E42" s="25"/>
      <c r="F42" s="25"/>
      <c r="G42" s="25"/>
      <c r="H42" s="28"/>
      <c r="I42" s="18" t="str">
        <f t="shared" si="2"/>
        <v>0</v>
      </c>
      <c r="J42" s="18">
        <f t="shared" si="3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0"/>
        <v>4</v>
      </c>
      <c r="C43" s="6">
        <f t="shared" si="1"/>
        <v>45742</v>
      </c>
      <c r="D43" s="25"/>
      <c r="E43" s="25"/>
      <c r="F43" s="25"/>
      <c r="G43" s="25"/>
      <c r="H43" s="28"/>
      <c r="I43" s="18" t="str">
        <f t="shared" si="2"/>
        <v>0</v>
      </c>
      <c r="J43" s="18">
        <f t="shared" si="3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0"/>
        <v>5</v>
      </c>
      <c r="C44" s="6">
        <f t="shared" si="1"/>
        <v>45743</v>
      </c>
      <c r="D44" s="25"/>
      <c r="E44" s="25"/>
      <c r="F44" s="25"/>
      <c r="G44" s="25"/>
      <c r="H44" s="28"/>
      <c r="I44" s="18" t="str">
        <f t="shared" si="2"/>
        <v>0</v>
      </c>
      <c r="J44" s="18">
        <f t="shared" si="3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0"/>
        <v>6</v>
      </c>
      <c r="C45" s="6">
        <f t="shared" si="1"/>
        <v>45744</v>
      </c>
      <c r="D45" s="25"/>
      <c r="E45" s="25"/>
      <c r="F45" s="25"/>
      <c r="G45" s="25"/>
      <c r="H45" s="28"/>
      <c r="I45" s="18" t="str">
        <f t="shared" si="2"/>
        <v>0</v>
      </c>
      <c r="J45" s="18">
        <f t="shared" si="3"/>
        <v>9.9999999999999995E-7</v>
      </c>
      <c r="K45" s="19"/>
      <c r="L45" s="19"/>
      <c r="M45" s="19"/>
      <c r="N45" s="19"/>
    </row>
    <row r="46" spans="2:14" ht="21" customHeight="1" x14ac:dyDescent="0.2">
      <c r="B46" s="24">
        <f t="shared" si="0"/>
        <v>7</v>
      </c>
      <c r="C46" s="6">
        <f t="shared" si="1"/>
        <v>45745</v>
      </c>
      <c r="D46" s="25"/>
      <c r="E46" s="25"/>
      <c r="F46" s="25"/>
      <c r="G46" s="25"/>
      <c r="H46" s="28"/>
      <c r="I46" s="18" t="str">
        <f t="shared" si="2"/>
        <v>0</v>
      </c>
      <c r="J46" s="18">
        <f t="shared" si="3"/>
        <v>9.9999999999999995E-7</v>
      </c>
      <c r="K46" s="19"/>
      <c r="L46" s="19"/>
      <c r="M46" s="19"/>
      <c r="N46" s="19"/>
    </row>
    <row r="47" spans="2:14" ht="21" customHeight="1" x14ac:dyDescent="0.2">
      <c r="B47" s="24">
        <f t="shared" si="0"/>
        <v>1</v>
      </c>
      <c r="C47" s="6">
        <f t="shared" si="1"/>
        <v>45746</v>
      </c>
      <c r="D47" s="25"/>
      <c r="E47" s="25"/>
      <c r="F47" s="25"/>
      <c r="G47" s="25"/>
      <c r="H47" s="28"/>
      <c r="I47" s="18" t="str">
        <f t="shared" si="2"/>
        <v>0</v>
      </c>
      <c r="J47" s="18">
        <f t="shared" si="3"/>
        <v>9.9999999999999995E-7</v>
      </c>
      <c r="K47" s="19"/>
      <c r="L47" s="19"/>
      <c r="M47" s="19"/>
      <c r="N47" s="19"/>
    </row>
    <row r="48" spans="2:14" ht="21" customHeight="1" x14ac:dyDescent="0.2">
      <c r="B48" s="24">
        <f t="shared" si="0"/>
        <v>2</v>
      </c>
      <c r="C48" s="6">
        <f t="shared" si="1"/>
        <v>45747</v>
      </c>
      <c r="D48" s="25"/>
      <c r="E48" s="25"/>
      <c r="F48" s="25"/>
      <c r="G48" s="25"/>
      <c r="H48" s="28"/>
      <c r="I48" s="18" t="str">
        <f t="shared" si="2"/>
        <v>0</v>
      </c>
      <c r="J48" s="18">
        <f t="shared" si="3"/>
        <v>9.9999999999999995E-7</v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29" t="str">
        <f>IF(SUM(H18:H48)=0,"",SUM(H18:H48))</f>
        <v/>
      </c>
      <c r="I49" s="18">
        <f>SUM(I18:I48)</f>
        <v>0</v>
      </c>
      <c r="J49" s="18">
        <f>SUM(J18:J48)</f>
        <v>3.1000000000000008E-5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I55" s="5" t="s">
        <v>36</v>
      </c>
      <c r="J55" s="16"/>
      <c r="K55" s="16"/>
      <c r="L55" s="16"/>
      <c r="M55" s="16"/>
      <c r="N55" s="16"/>
    </row>
    <row r="56" spans="2:14" ht="12" customHeight="1" x14ac:dyDescent="0.2"/>
  </sheetData>
  <mergeCells count="40">
    <mergeCell ref="B6:E6"/>
    <mergeCell ref="F6:N6"/>
    <mergeCell ref="B1:N2"/>
    <mergeCell ref="B4:E4"/>
    <mergeCell ref="F4:N4"/>
    <mergeCell ref="B5:E5"/>
    <mergeCell ref="F5:N5"/>
    <mergeCell ref="B8:E8"/>
    <mergeCell ref="G8:N8"/>
    <mergeCell ref="B9:C9"/>
    <mergeCell ref="D9:E9"/>
    <mergeCell ref="G9:H9"/>
    <mergeCell ref="I9:N9"/>
    <mergeCell ref="B10:C10"/>
    <mergeCell ref="D10:E10"/>
    <mergeCell ref="G10:H10"/>
    <mergeCell ref="I10:N10"/>
    <mergeCell ref="B11:C11"/>
    <mergeCell ref="D11:E11"/>
    <mergeCell ref="G11:H11"/>
    <mergeCell ref="I11:N11"/>
    <mergeCell ref="B12:C12"/>
    <mergeCell ref="D12:E12"/>
    <mergeCell ref="G12:H12"/>
    <mergeCell ref="I12:N12"/>
    <mergeCell ref="B13:C13"/>
    <mergeCell ref="D13:E13"/>
    <mergeCell ref="G13:H13"/>
    <mergeCell ref="I13:N13"/>
    <mergeCell ref="G14:H14"/>
    <mergeCell ref="I14:N14"/>
    <mergeCell ref="B16:C16"/>
    <mergeCell ref="D16:E16"/>
    <mergeCell ref="F16:G16"/>
    <mergeCell ref="K16:N16"/>
    <mergeCell ref="B49:C49"/>
    <mergeCell ref="D49:G49"/>
    <mergeCell ref="K49:M49"/>
    <mergeCell ref="K50:N50"/>
    <mergeCell ref="B52:N52"/>
  </mergeCells>
  <phoneticPr fontId="7" type="noConversion"/>
  <conditionalFormatting sqref="B18:H18">
    <cfRule type="expression" dxfId="309" priority="30" stopIfTrue="1">
      <formula>OR(WEEKDAY($C$18)=7,WEEKDAY($C$18)=1)</formula>
    </cfRule>
  </conditionalFormatting>
  <conditionalFormatting sqref="B19:H19">
    <cfRule type="expression" dxfId="308" priority="31" stopIfTrue="1">
      <formula>OR(WEEKDAY($C$19)=7,WEEKDAY($C$19)=1)</formula>
    </cfRule>
  </conditionalFormatting>
  <conditionalFormatting sqref="B20:H20">
    <cfRule type="expression" dxfId="307" priority="29" stopIfTrue="1">
      <formula>OR(WEEKDAY($C$20)=7,WEEKDAY($C$20)=1)</formula>
    </cfRule>
  </conditionalFormatting>
  <conditionalFormatting sqref="B21:H21">
    <cfRule type="expression" dxfId="306" priority="28" stopIfTrue="1">
      <formula>OR(WEEKDAY($C$21)=7,WEEKDAY($C$21)=1)</formula>
    </cfRule>
  </conditionalFormatting>
  <conditionalFormatting sqref="B22:H22">
    <cfRule type="expression" dxfId="305" priority="27" stopIfTrue="1">
      <formula>OR(WEEKDAY($C$22)=7,WEEKDAY($C$22)=1)</formula>
    </cfRule>
  </conditionalFormatting>
  <conditionalFormatting sqref="B23:H23">
    <cfRule type="expression" dxfId="304" priority="26" stopIfTrue="1">
      <formula>OR(WEEKDAY($C$23)=7,WEEKDAY($C$23)=1)</formula>
    </cfRule>
  </conditionalFormatting>
  <conditionalFormatting sqref="B24:H24">
    <cfRule type="expression" dxfId="303" priority="25" stopIfTrue="1">
      <formula>OR(WEEKDAY($C$24)=7,WEEKDAY($C$24)=1)</formula>
    </cfRule>
  </conditionalFormatting>
  <conditionalFormatting sqref="B25:H25">
    <cfRule type="expression" dxfId="302" priority="24" stopIfTrue="1">
      <formula>OR(WEEKDAY($C$25)=7,WEEKDAY($C$25)=1)</formula>
    </cfRule>
  </conditionalFormatting>
  <conditionalFormatting sqref="B26:H26">
    <cfRule type="expression" dxfId="301" priority="23" stopIfTrue="1">
      <formula>OR(WEEKDAY($C$26)=7,WEEKDAY($C$26)=1)</formula>
    </cfRule>
  </conditionalFormatting>
  <conditionalFormatting sqref="B27:H27">
    <cfRule type="expression" dxfId="300" priority="22" stopIfTrue="1">
      <formula>OR(WEEKDAY($C$27)=7,WEEKDAY($C$27)=1)</formula>
    </cfRule>
  </conditionalFormatting>
  <conditionalFormatting sqref="B28:H28">
    <cfRule type="expression" dxfId="299" priority="21" stopIfTrue="1">
      <formula>OR(WEEKDAY($C$28)=7,WEEKDAY($C$28)=1)</formula>
    </cfRule>
  </conditionalFormatting>
  <conditionalFormatting sqref="B29:H29">
    <cfRule type="expression" dxfId="298" priority="20" stopIfTrue="1">
      <formula>OR(WEEKDAY($C$29)=7,WEEKDAY($C$29)=1)</formula>
    </cfRule>
  </conditionalFormatting>
  <conditionalFormatting sqref="B30:H30">
    <cfRule type="expression" dxfId="297" priority="19" stopIfTrue="1">
      <formula>OR(WEEKDAY($C$30)=7,WEEKDAY($C$30)=1)</formula>
    </cfRule>
  </conditionalFormatting>
  <conditionalFormatting sqref="B31:H31">
    <cfRule type="expression" dxfId="296" priority="18" stopIfTrue="1">
      <formula>OR(WEEKDAY($C$31)=7,WEEKDAY($C$31)=1)</formula>
    </cfRule>
  </conditionalFormatting>
  <conditionalFormatting sqref="B32:H32">
    <cfRule type="expression" dxfId="295" priority="17" stopIfTrue="1">
      <formula>OR(WEEKDAY($C$32)=7,WEEKDAY($C$32)=1)</formula>
    </cfRule>
  </conditionalFormatting>
  <conditionalFormatting sqref="B33:H33">
    <cfRule type="expression" dxfId="294" priority="16" stopIfTrue="1">
      <formula>OR(WEEKDAY($C$33)=7,WEEKDAY($C$33)=1)</formula>
    </cfRule>
  </conditionalFormatting>
  <conditionalFormatting sqref="B34:H34">
    <cfRule type="expression" dxfId="293" priority="15" stopIfTrue="1">
      <formula>OR(WEEKDAY($C$34)=7,WEEKDAY($C$34)=1)</formula>
    </cfRule>
  </conditionalFormatting>
  <conditionalFormatting sqref="B35:H35">
    <cfRule type="expression" dxfId="292" priority="14" stopIfTrue="1">
      <formula>OR(WEEKDAY($C$35)=7,WEEKDAY($C$35)=1)</formula>
    </cfRule>
  </conditionalFormatting>
  <conditionalFormatting sqref="B36:H36">
    <cfRule type="expression" dxfId="291" priority="13" stopIfTrue="1">
      <formula>OR(WEEKDAY($C$36)=7,WEEKDAY($C$36)=1)</formula>
    </cfRule>
  </conditionalFormatting>
  <conditionalFormatting sqref="B37:H37">
    <cfRule type="expression" dxfId="290" priority="12" stopIfTrue="1">
      <formula>OR(WEEKDAY($C$37)=7,WEEKDAY($C$37)=1)</formula>
    </cfRule>
  </conditionalFormatting>
  <conditionalFormatting sqref="B38:H38">
    <cfRule type="expression" dxfId="289" priority="11" stopIfTrue="1">
      <formula>OR(WEEKDAY($C$38)=7,WEEKDAY($C$38)=1)</formula>
    </cfRule>
  </conditionalFormatting>
  <conditionalFormatting sqref="B39:H39">
    <cfRule type="expression" dxfId="288" priority="10" stopIfTrue="1">
      <formula>OR(WEEKDAY($C$39)=7,WEEKDAY($C$39)=1)</formula>
    </cfRule>
  </conditionalFormatting>
  <conditionalFormatting sqref="B40:H40">
    <cfRule type="expression" dxfId="287" priority="9" stopIfTrue="1">
      <formula>OR(WEEKDAY($C$40)=7,WEEKDAY($C$40)=1)</formula>
    </cfRule>
  </conditionalFormatting>
  <conditionalFormatting sqref="B41:H41">
    <cfRule type="expression" dxfId="286" priority="8" stopIfTrue="1">
      <formula>OR(WEEKDAY($C$41)=7,WEEKDAY($C$41)=1)</formula>
    </cfRule>
  </conditionalFormatting>
  <conditionalFormatting sqref="B42:H42">
    <cfRule type="expression" dxfId="285" priority="7" stopIfTrue="1">
      <formula>OR(WEEKDAY($C$42)=7,WEEKDAY($C$42)=1)</formula>
    </cfRule>
  </conditionalFormatting>
  <conditionalFormatting sqref="B43:H43">
    <cfRule type="expression" dxfId="284" priority="6" stopIfTrue="1">
      <formula>OR(WEEKDAY($C$43)=7,WEEKDAY($C$43)=1)</formula>
    </cfRule>
  </conditionalFormatting>
  <conditionalFormatting sqref="B44:H44">
    <cfRule type="expression" dxfId="283" priority="5" stopIfTrue="1">
      <formula>OR(WEEKDAY($C$44)=7,WEEKDAY($C$44)=1)</formula>
    </cfRule>
  </conditionalFormatting>
  <conditionalFormatting sqref="B45:H45">
    <cfRule type="expression" dxfId="282" priority="4" stopIfTrue="1">
      <formula>OR(WEEKDAY($C$45)=7,WEEKDAY($C$45)=1)</formula>
    </cfRule>
  </conditionalFormatting>
  <conditionalFormatting sqref="B46:H46">
    <cfRule type="expression" dxfId="281" priority="3" stopIfTrue="1">
      <formula>OR(WEEKDAY($C$46)=7,WEEKDAY($C$46)=1)</formula>
    </cfRule>
  </conditionalFormatting>
  <conditionalFormatting sqref="B47:H47">
    <cfRule type="expression" dxfId="280" priority="2" stopIfTrue="1">
      <formula>OR(WEEKDAY($C$47)=7,WEEKDAY($C$47)=1)</formula>
    </cfRule>
  </conditionalFormatting>
  <conditionalFormatting sqref="B48:H48">
    <cfRule type="expression" dxfId="279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8119-BC94-40FE-8C4A-8CE332CE2DF0}">
  <sheetPr>
    <outlinePr showOutlineSymbols="0"/>
    <pageSetUpPr fitToPage="1"/>
  </sheetPr>
  <dimension ref="B1:N57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/>
    <col min="4" max="8" width="11.28515625" style="8" customWidth="1"/>
    <col min="9" max="10" width="10.7109375" style="8" customWidth="1"/>
    <col min="11" max="14" width="7.7109375" style="8" customWidth="1"/>
    <col min="15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34" t="s">
        <v>5</v>
      </c>
      <c r="C6" s="34"/>
      <c r="D6" s="34"/>
      <c r="E6" s="34"/>
      <c r="F6" s="55">
        <f>IF(Stamminfo!C5="","",DATE(Stamminfo!C5,4,DAY(1)))</f>
        <v>45748</v>
      </c>
      <c r="G6" s="56"/>
      <c r="H6" s="56"/>
      <c r="I6" s="56"/>
      <c r="J6" s="56"/>
      <c r="K6" s="56"/>
      <c r="L6" s="56"/>
      <c r="M6" s="56"/>
      <c r="N6" s="57"/>
    </row>
    <row r="7" spans="2:14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 t="str">
        <f>IF(März!D13="kein Vortrag","0",März!D13)</f>
        <v>0</v>
      </c>
      <c r="E9" s="54"/>
      <c r="F9" s="15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5"/>
      <c r="G10" s="40" t="s">
        <v>17</v>
      </c>
      <c r="H10" s="40"/>
      <c r="I10" s="48" t="str">
        <f>IF(März!I14="","0",März!I14)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5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5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5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5"/>
      <c r="C14" s="15"/>
      <c r="D14" s="15"/>
      <c r="E14" s="15"/>
      <c r="F14" s="15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WEEKDAY(Beginndatum_4)</f>
        <v>3</v>
      </c>
      <c r="C18" s="6">
        <f>Beginndatum_4</f>
        <v>45748</v>
      </c>
      <c r="D18" s="27"/>
      <c r="E18" s="27"/>
      <c r="F18" s="25"/>
      <c r="G18" s="25"/>
      <c r="H18" s="28"/>
      <c r="I18" s="18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 t="shared" ref="B19:B48" si="0">IF(C19="","",WEEKDAY(C19))</f>
        <v>4</v>
      </c>
      <c r="C19" s="6">
        <f t="shared" ref="C19:C48" si="1">IF(C18&lt;&gt;"",IF(MONTH(Beginndatum_4)=MONTH(C18+1),C18+1,""),"")</f>
        <v>45749</v>
      </c>
      <c r="D19" s="25"/>
      <c r="E19" s="25"/>
      <c r="F19" s="25"/>
      <c r="G19" s="25"/>
      <c r="H19" s="28"/>
      <c r="I19" s="18" t="str">
        <f t="shared" ref="I19:I48" si="2">IF(OR(K19="x",L19="x",M19="x", ),H19,IF(F19&lt;&gt;"",((G19+(G19&lt;F19)-F19)+(E19+(E19&lt;D19)-D19))*24,IF(D19&lt;&gt;"",((E19+(E19&lt;D19)-D19)+(G19+(G19&lt;F19)-F19))*24,"0")))</f>
        <v>0</v>
      </c>
      <c r="J19" s="18">
        <f t="shared" ref="J19:J48" si="3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si="0"/>
        <v>5</v>
      </c>
      <c r="C20" s="6">
        <f t="shared" si="1"/>
        <v>45750</v>
      </c>
      <c r="D20" s="25"/>
      <c r="E20" s="25"/>
      <c r="F20" s="25"/>
      <c r="G20" s="25"/>
      <c r="H20" s="28"/>
      <c r="I20" s="18" t="str">
        <f t="shared" si="2"/>
        <v>0</v>
      </c>
      <c r="J20" s="18">
        <f t="shared" si="3"/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0"/>
        <v>6</v>
      </c>
      <c r="C21" s="6">
        <f t="shared" si="1"/>
        <v>45751</v>
      </c>
      <c r="D21" s="25"/>
      <c r="E21" s="25"/>
      <c r="F21" s="25"/>
      <c r="G21" s="25"/>
      <c r="H21" s="28"/>
      <c r="I21" s="18" t="str">
        <f t="shared" si="2"/>
        <v>0</v>
      </c>
      <c r="J21" s="18">
        <f t="shared" si="3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0"/>
        <v>7</v>
      </c>
      <c r="C22" s="6">
        <f t="shared" si="1"/>
        <v>45752</v>
      </c>
      <c r="D22" s="25"/>
      <c r="E22" s="25"/>
      <c r="F22" s="25"/>
      <c r="G22" s="25"/>
      <c r="H22" s="28"/>
      <c r="I22" s="18" t="str">
        <f t="shared" si="2"/>
        <v>0</v>
      </c>
      <c r="J22" s="18">
        <f t="shared" si="3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0"/>
        <v>1</v>
      </c>
      <c r="C23" s="6">
        <f t="shared" si="1"/>
        <v>45753</v>
      </c>
      <c r="D23" s="25"/>
      <c r="E23" s="25"/>
      <c r="F23" s="25"/>
      <c r="G23" s="25"/>
      <c r="H23" s="28"/>
      <c r="I23" s="18" t="str">
        <f t="shared" si="2"/>
        <v>0</v>
      </c>
      <c r="J23" s="18">
        <f t="shared" si="3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0"/>
        <v>2</v>
      </c>
      <c r="C24" s="6">
        <f t="shared" si="1"/>
        <v>45754</v>
      </c>
      <c r="D24" s="25"/>
      <c r="E24" s="25"/>
      <c r="F24" s="25"/>
      <c r="G24" s="25"/>
      <c r="H24" s="28"/>
      <c r="I24" s="18" t="str">
        <f t="shared" si="2"/>
        <v>0</v>
      </c>
      <c r="J24" s="18">
        <f t="shared" si="3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0"/>
        <v>3</v>
      </c>
      <c r="C25" s="6">
        <f t="shared" si="1"/>
        <v>45755</v>
      </c>
      <c r="D25" s="25"/>
      <c r="E25" s="25"/>
      <c r="F25" s="25"/>
      <c r="G25" s="25"/>
      <c r="H25" s="28"/>
      <c r="I25" s="18" t="str">
        <f t="shared" si="2"/>
        <v>0</v>
      </c>
      <c r="J25" s="18">
        <f t="shared" si="3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0"/>
        <v>4</v>
      </c>
      <c r="C26" s="6">
        <f t="shared" si="1"/>
        <v>45756</v>
      </c>
      <c r="D26" s="25"/>
      <c r="E26" s="25"/>
      <c r="F26" s="25"/>
      <c r="G26" s="25"/>
      <c r="H26" s="28"/>
      <c r="I26" s="18" t="str">
        <f t="shared" si="2"/>
        <v>0</v>
      </c>
      <c r="J26" s="18">
        <f t="shared" si="3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0"/>
        <v>5</v>
      </c>
      <c r="C27" s="6">
        <f t="shared" si="1"/>
        <v>45757</v>
      </c>
      <c r="D27" s="25"/>
      <c r="E27" s="25"/>
      <c r="F27" s="25"/>
      <c r="G27" s="25"/>
      <c r="H27" s="28"/>
      <c r="I27" s="18" t="str">
        <f t="shared" si="2"/>
        <v>0</v>
      </c>
      <c r="J27" s="18">
        <f t="shared" si="3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0"/>
        <v>6</v>
      </c>
      <c r="C28" s="6">
        <f t="shared" si="1"/>
        <v>45758</v>
      </c>
      <c r="D28" s="25"/>
      <c r="E28" s="25"/>
      <c r="F28" s="25"/>
      <c r="G28" s="25"/>
      <c r="H28" s="28"/>
      <c r="I28" s="18" t="str">
        <f t="shared" si="2"/>
        <v>0</v>
      </c>
      <c r="J28" s="18">
        <f t="shared" si="3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0"/>
        <v>7</v>
      </c>
      <c r="C29" s="6">
        <f t="shared" si="1"/>
        <v>45759</v>
      </c>
      <c r="D29" s="25"/>
      <c r="E29" s="25"/>
      <c r="F29" s="25"/>
      <c r="G29" s="25"/>
      <c r="H29" s="28"/>
      <c r="I29" s="18" t="str">
        <f t="shared" si="2"/>
        <v>0</v>
      </c>
      <c r="J29" s="18">
        <f t="shared" si="3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0"/>
        <v>1</v>
      </c>
      <c r="C30" s="6">
        <f t="shared" si="1"/>
        <v>45760</v>
      </c>
      <c r="D30" s="25"/>
      <c r="E30" s="25"/>
      <c r="F30" s="25"/>
      <c r="G30" s="25"/>
      <c r="H30" s="28"/>
      <c r="I30" s="18" t="str">
        <f t="shared" si="2"/>
        <v>0</v>
      </c>
      <c r="J30" s="18">
        <f t="shared" si="3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0"/>
        <v>2</v>
      </c>
      <c r="C31" s="6">
        <f t="shared" si="1"/>
        <v>45761</v>
      </c>
      <c r="D31" s="25"/>
      <c r="E31" s="25"/>
      <c r="F31" s="25"/>
      <c r="G31" s="25"/>
      <c r="H31" s="28"/>
      <c r="I31" s="18" t="str">
        <f t="shared" si="2"/>
        <v>0</v>
      </c>
      <c r="J31" s="18">
        <f t="shared" si="3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0"/>
        <v>3</v>
      </c>
      <c r="C32" s="6">
        <f t="shared" si="1"/>
        <v>45762</v>
      </c>
      <c r="D32" s="25"/>
      <c r="E32" s="25"/>
      <c r="F32" s="25"/>
      <c r="G32" s="25"/>
      <c r="H32" s="28"/>
      <c r="I32" s="18" t="str">
        <f t="shared" si="2"/>
        <v>0</v>
      </c>
      <c r="J32" s="18">
        <f t="shared" si="3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0"/>
        <v>4</v>
      </c>
      <c r="C33" s="6">
        <f t="shared" si="1"/>
        <v>45763</v>
      </c>
      <c r="D33" s="25"/>
      <c r="E33" s="25"/>
      <c r="F33" s="25"/>
      <c r="G33" s="25"/>
      <c r="H33" s="28"/>
      <c r="I33" s="18" t="str">
        <f t="shared" si="2"/>
        <v>0</v>
      </c>
      <c r="J33" s="18">
        <f t="shared" si="3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0"/>
        <v>5</v>
      </c>
      <c r="C34" s="6">
        <f t="shared" si="1"/>
        <v>45764</v>
      </c>
      <c r="D34" s="25"/>
      <c r="E34" s="25"/>
      <c r="F34" s="25"/>
      <c r="G34" s="25"/>
      <c r="H34" s="28"/>
      <c r="I34" s="18" t="str">
        <f t="shared" si="2"/>
        <v>0</v>
      </c>
      <c r="J34" s="18">
        <f t="shared" si="3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0"/>
        <v>6</v>
      </c>
      <c r="C35" s="6">
        <f t="shared" si="1"/>
        <v>45765</v>
      </c>
      <c r="D35" s="25"/>
      <c r="E35" s="25"/>
      <c r="F35" s="25"/>
      <c r="G35" s="25"/>
      <c r="H35" s="28"/>
      <c r="I35" s="18" t="str">
        <f t="shared" si="2"/>
        <v>0</v>
      </c>
      <c r="J35" s="18">
        <f t="shared" si="3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0"/>
        <v>7</v>
      </c>
      <c r="C36" s="6">
        <f t="shared" si="1"/>
        <v>45766</v>
      </c>
      <c r="D36" s="25"/>
      <c r="E36" s="25"/>
      <c r="F36" s="25"/>
      <c r="G36" s="25"/>
      <c r="H36" s="28"/>
      <c r="I36" s="18" t="str">
        <f t="shared" si="2"/>
        <v>0</v>
      </c>
      <c r="J36" s="18">
        <f t="shared" si="3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0"/>
        <v>1</v>
      </c>
      <c r="C37" s="6">
        <f t="shared" si="1"/>
        <v>45767</v>
      </c>
      <c r="D37" s="25"/>
      <c r="E37" s="25"/>
      <c r="F37" s="25"/>
      <c r="G37" s="25"/>
      <c r="H37" s="28"/>
      <c r="I37" s="18" t="str">
        <f t="shared" si="2"/>
        <v>0</v>
      </c>
      <c r="J37" s="18">
        <f t="shared" si="3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0"/>
        <v>2</v>
      </c>
      <c r="C38" s="6">
        <f t="shared" si="1"/>
        <v>45768</v>
      </c>
      <c r="D38" s="25"/>
      <c r="E38" s="25"/>
      <c r="F38" s="25"/>
      <c r="G38" s="25"/>
      <c r="H38" s="28"/>
      <c r="I38" s="18" t="str">
        <f t="shared" si="2"/>
        <v>0</v>
      </c>
      <c r="J38" s="18">
        <f t="shared" si="3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0"/>
        <v>3</v>
      </c>
      <c r="C39" s="6">
        <f t="shared" si="1"/>
        <v>45769</v>
      </c>
      <c r="D39" s="25"/>
      <c r="E39" s="25"/>
      <c r="F39" s="25"/>
      <c r="G39" s="25"/>
      <c r="H39" s="28"/>
      <c r="I39" s="18" t="str">
        <f t="shared" si="2"/>
        <v>0</v>
      </c>
      <c r="J39" s="18">
        <f t="shared" si="3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0"/>
        <v>4</v>
      </c>
      <c r="C40" s="6">
        <f t="shared" si="1"/>
        <v>45770</v>
      </c>
      <c r="D40" s="25"/>
      <c r="E40" s="25"/>
      <c r="F40" s="25"/>
      <c r="G40" s="25"/>
      <c r="H40" s="28"/>
      <c r="I40" s="18" t="str">
        <f t="shared" si="2"/>
        <v>0</v>
      </c>
      <c r="J40" s="18">
        <f t="shared" si="3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0"/>
        <v>5</v>
      </c>
      <c r="C41" s="6">
        <f t="shared" si="1"/>
        <v>45771</v>
      </c>
      <c r="D41" s="25"/>
      <c r="E41" s="25"/>
      <c r="F41" s="25"/>
      <c r="G41" s="25"/>
      <c r="H41" s="28"/>
      <c r="I41" s="18" t="str">
        <f t="shared" si="2"/>
        <v>0</v>
      </c>
      <c r="J41" s="18">
        <f t="shared" si="3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0"/>
        <v>6</v>
      </c>
      <c r="C42" s="6">
        <f t="shared" si="1"/>
        <v>45772</v>
      </c>
      <c r="D42" s="25"/>
      <c r="E42" s="25"/>
      <c r="F42" s="25"/>
      <c r="G42" s="25"/>
      <c r="H42" s="28"/>
      <c r="I42" s="18" t="str">
        <f t="shared" si="2"/>
        <v>0</v>
      </c>
      <c r="J42" s="18">
        <f t="shared" si="3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0"/>
        <v>7</v>
      </c>
      <c r="C43" s="6">
        <f t="shared" si="1"/>
        <v>45773</v>
      </c>
      <c r="D43" s="25"/>
      <c r="E43" s="25"/>
      <c r="F43" s="25"/>
      <c r="G43" s="25"/>
      <c r="H43" s="28"/>
      <c r="I43" s="18" t="str">
        <f t="shared" si="2"/>
        <v>0</v>
      </c>
      <c r="J43" s="18">
        <f t="shared" si="3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0"/>
        <v>1</v>
      </c>
      <c r="C44" s="6">
        <f t="shared" si="1"/>
        <v>45774</v>
      </c>
      <c r="D44" s="25"/>
      <c r="E44" s="25"/>
      <c r="F44" s="25"/>
      <c r="G44" s="25"/>
      <c r="H44" s="28"/>
      <c r="I44" s="18" t="str">
        <f t="shared" si="2"/>
        <v>0</v>
      </c>
      <c r="J44" s="18">
        <f t="shared" si="3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0"/>
        <v>2</v>
      </c>
      <c r="C45" s="6">
        <f t="shared" si="1"/>
        <v>45775</v>
      </c>
      <c r="D45" s="25"/>
      <c r="E45" s="25"/>
      <c r="F45" s="25"/>
      <c r="G45" s="25"/>
      <c r="H45" s="28"/>
      <c r="I45" s="18" t="str">
        <f t="shared" si="2"/>
        <v>0</v>
      </c>
      <c r="J45" s="18">
        <f t="shared" si="3"/>
        <v>9.9999999999999995E-7</v>
      </c>
      <c r="K45" s="19"/>
      <c r="L45" s="19"/>
      <c r="M45" s="19"/>
      <c r="N45" s="19"/>
    </row>
    <row r="46" spans="2:14" ht="21" customHeight="1" x14ac:dyDescent="0.2">
      <c r="B46" s="24">
        <f t="shared" si="0"/>
        <v>3</v>
      </c>
      <c r="C46" s="6">
        <f t="shared" si="1"/>
        <v>45776</v>
      </c>
      <c r="D46" s="25"/>
      <c r="E46" s="25"/>
      <c r="F46" s="25"/>
      <c r="G46" s="25"/>
      <c r="H46" s="28"/>
      <c r="I46" s="18" t="str">
        <f t="shared" si="2"/>
        <v>0</v>
      </c>
      <c r="J46" s="18">
        <f t="shared" si="3"/>
        <v>9.9999999999999995E-7</v>
      </c>
      <c r="K46" s="19"/>
      <c r="L46" s="19"/>
      <c r="M46" s="19"/>
      <c r="N46" s="19"/>
    </row>
    <row r="47" spans="2:14" ht="21" customHeight="1" x14ac:dyDescent="0.2">
      <c r="B47" s="24">
        <f t="shared" si="0"/>
        <v>4</v>
      </c>
      <c r="C47" s="6">
        <f t="shared" si="1"/>
        <v>45777</v>
      </c>
      <c r="D47" s="25"/>
      <c r="E47" s="25"/>
      <c r="F47" s="25"/>
      <c r="G47" s="25"/>
      <c r="H47" s="28"/>
      <c r="I47" s="18" t="str">
        <f t="shared" si="2"/>
        <v>0</v>
      </c>
      <c r="J47" s="18">
        <f t="shared" si="3"/>
        <v>9.9999999999999995E-7</v>
      </c>
      <c r="K47" s="19"/>
      <c r="L47" s="19"/>
      <c r="M47" s="19"/>
      <c r="N47" s="19"/>
    </row>
    <row r="48" spans="2:14" ht="21" customHeight="1" x14ac:dyDescent="0.2">
      <c r="B48" s="24" t="str">
        <f t="shared" si="0"/>
        <v/>
      </c>
      <c r="C48" s="6" t="str">
        <f t="shared" si="1"/>
        <v/>
      </c>
      <c r="D48" s="25"/>
      <c r="E48" s="25"/>
      <c r="F48" s="25"/>
      <c r="G48" s="25"/>
      <c r="H48" s="28"/>
      <c r="I48" s="18" t="str">
        <f t="shared" si="2"/>
        <v>0</v>
      </c>
      <c r="J48" s="18" t="str">
        <f t="shared" si="3"/>
        <v/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29" t="str">
        <f>IF(SUM(H18:H48)=0,"",SUM(H18:H48))</f>
        <v/>
      </c>
      <c r="I49" s="18">
        <f>SUM(I18:I48)</f>
        <v>0</v>
      </c>
      <c r="J49" s="18">
        <f>SUM(J18:J48)</f>
        <v>3.0000000000000011E-5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I55" s="5" t="s">
        <v>36</v>
      </c>
      <c r="J55" s="16"/>
      <c r="K55" s="16"/>
      <c r="L55" s="16"/>
      <c r="M55" s="16"/>
      <c r="N55" s="16"/>
    </row>
    <row r="56" spans="2:14" ht="12" customHeight="1" x14ac:dyDescent="0.2"/>
    <row r="57" spans="2:14" hidden="1" x14ac:dyDescent="0.2"/>
  </sheetData>
  <mergeCells count="40">
    <mergeCell ref="B6:E6"/>
    <mergeCell ref="F6:N6"/>
    <mergeCell ref="B1:N2"/>
    <mergeCell ref="B4:E4"/>
    <mergeCell ref="F4:N4"/>
    <mergeCell ref="B5:E5"/>
    <mergeCell ref="F5:N5"/>
    <mergeCell ref="B8:E8"/>
    <mergeCell ref="G8:N8"/>
    <mergeCell ref="B9:C9"/>
    <mergeCell ref="D9:E9"/>
    <mergeCell ref="G9:H9"/>
    <mergeCell ref="I9:N9"/>
    <mergeCell ref="B10:C10"/>
    <mergeCell ref="D10:E10"/>
    <mergeCell ref="G10:H10"/>
    <mergeCell ref="I10:N10"/>
    <mergeCell ref="B11:C11"/>
    <mergeCell ref="D11:E11"/>
    <mergeCell ref="G11:H11"/>
    <mergeCell ref="I11:N11"/>
    <mergeCell ref="B12:C12"/>
    <mergeCell ref="D12:E12"/>
    <mergeCell ref="G12:H12"/>
    <mergeCell ref="I12:N12"/>
    <mergeCell ref="B13:C13"/>
    <mergeCell ref="D13:E13"/>
    <mergeCell ref="G13:H13"/>
    <mergeCell ref="I13:N13"/>
    <mergeCell ref="G14:H14"/>
    <mergeCell ref="I14:N14"/>
    <mergeCell ref="B16:C16"/>
    <mergeCell ref="D16:E16"/>
    <mergeCell ref="F16:G16"/>
    <mergeCell ref="K16:N16"/>
    <mergeCell ref="B49:C49"/>
    <mergeCell ref="D49:G49"/>
    <mergeCell ref="K49:M49"/>
    <mergeCell ref="K50:N50"/>
    <mergeCell ref="B52:N52"/>
  </mergeCells>
  <phoneticPr fontId="7" type="noConversion"/>
  <conditionalFormatting sqref="B18:H18">
    <cfRule type="expression" dxfId="278" priority="30" stopIfTrue="1">
      <formula>OR(WEEKDAY($C$18)=7,WEEKDAY($C$18)=1)</formula>
    </cfRule>
  </conditionalFormatting>
  <conditionalFormatting sqref="B19:H19">
    <cfRule type="expression" dxfId="277" priority="31" stopIfTrue="1">
      <formula>OR(WEEKDAY($C$19)=7,WEEKDAY($C$19)=1)</formula>
    </cfRule>
  </conditionalFormatting>
  <conditionalFormatting sqref="B20:H20">
    <cfRule type="expression" dxfId="276" priority="29" stopIfTrue="1">
      <formula>OR(WEEKDAY($C$20)=7,WEEKDAY($C$20)=1)</formula>
    </cfRule>
  </conditionalFormatting>
  <conditionalFormatting sqref="B21:H21">
    <cfRule type="expression" dxfId="275" priority="28" stopIfTrue="1">
      <formula>OR(WEEKDAY($C$21)=7,WEEKDAY($C$21)=1)</formula>
    </cfRule>
  </conditionalFormatting>
  <conditionalFormatting sqref="B22:H22">
    <cfRule type="expression" dxfId="274" priority="27" stopIfTrue="1">
      <formula>OR(WEEKDAY($C$22)=7,WEEKDAY($C$22)=1)</formula>
    </cfRule>
  </conditionalFormatting>
  <conditionalFormatting sqref="B23:H23">
    <cfRule type="expression" dxfId="273" priority="26" stopIfTrue="1">
      <formula>OR(WEEKDAY($C$23)=7,WEEKDAY($C$23)=1)</formula>
    </cfRule>
  </conditionalFormatting>
  <conditionalFormatting sqref="B24:H24">
    <cfRule type="expression" dxfId="272" priority="25" stopIfTrue="1">
      <formula>OR(WEEKDAY($C$24)=7,WEEKDAY($C$24)=1)</formula>
    </cfRule>
  </conditionalFormatting>
  <conditionalFormatting sqref="B25:H25">
    <cfRule type="expression" dxfId="271" priority="24" stopIfTrue="1">
      <formula>OR(WEEKDAY($C$25)=7,WEEKDAY($C$25)=1)</formula>
    </cfRule>
  </conditionalFormatting>
  <conditionalFormatting sqref="B26:H26">
    <cfRule type="expression" dxfId="270" priority="23" stopIfTrue="1">
      <formula>OR(WEEKDAY($C$26)=7,WEEKDAY($C$26)=1)</formula>
    </cfRule>
  </conditionalFormatting>
  <conditionalFormatting sqref="B27:H27">
    <cfRule type="expression" dxfId="269" priority="22" stopIfTrue="1">
      <formula>OR(WEEKDAY($C$27)=7,WEEKDAY($C$27)=1)</formula>
    </cfRule>
  </conditionalFormatting>
  <conditionalFormatting sqref="B28:H28">
    <cfRule type="expression" dxfId="268" priority="21" stopIfTrue="1">
      <formula>OR(WEEKDAY($C$28)=7,WEEKDAY($C$28)=1)</formula>
    </cfRule>
  </conditionalFormatting>
  <conditionalFormatting sqref="B29:H29">
    <cfRule type="expression" dxfId="267" priority="20" stopIfTrue="1">
      <formula>OR(WEEKDAY($C$29)=7,WEEKDAY($C$29)=1)</formula>
    </cfRule>
  </conditionalFormatting>
  <conditionalFormatting sqref="B30:H30">
    <cfRule type="expression" dxfId="266" priority="19" stopIfTrue="1">
      <formula>OR(WEEKDAY($C$30)=7,WEEKDAY($C$30)=1)</formula>
    </cfRule>
  </conditionalFormatting>
  <conditionalFormatting sqref="B31:H31">
    <cfRule type="expression" dxfId="265" priority="18" stopIfTrue="1">
      <formula>OR(WEEKDAY($C$31)=7,WEEKDAY($C$31)=1)</formula>
    </cfRule>
  </conditionalFormatting>
  <conditionalFormatting sqref="B32:H32">
    <cfRule type="expression" dxfId="264" priority="17" stopIfTrue="1">
      <formula>OR(WEEKDAY($C$32)=7,WEEKDAY($C$32)=1)</formula>
    </cfRule>
  </conditionalFormatting>
  <conditionalFormatting sqref="B33:H33">
    <cfRule type="expression" dxfId="263" priority="16" stopIfTrue="1">
      <formula>OR(WEEKDAY($C$33)=7,WEEKDAY($C$33)=1)</formula>
    </cfRule>
  </conditionalFormatting>
  <conditionalFormatting sqref="B34:H34">
    <cfRule type="expression" dxfId="262" priority="15" stopIfTrue="1">
      <formula>OR(WEEKDAY($C$34)=7,WEEKDAY($C$34)=1)</formula>
    </cfRule>
  </conditionalFormatting>
  <conditionalFormatting sqref="B35:H35">
    <cfRule type="expression" dxfId="261" priority="14" stopIfTrue="1">
      <formula>OR(WEEKDAY($C$35)=7,WEEKDAY($C$35)=1)</formula>
    </cfRule>
  </conditionalFormatting>
  <conditionalFormatting sqref="B36:H36">
    <cfRule type="expression" dxfId="260" priority="13" stopIfTrue="1">
      <formula>OR(WEEKDAY($C$36)=7,WEEKDAY($C$36)=1)</formula>
    </cfRule>
  </conditionalFormatting>
  <conditionalFormatting sqref="B37:H37">
    <cfRule type="expression" dxfId="259" priority="12" stopIfTrue="1">
      <formula>OR(WEEKDAY($C$37)=7,WEEKDAY($C$37)=1)</formula>
    </cfRule>
  </conditionalFormatting>
  <conditionalFormatting sqref="B38:H38">
    <cfRule type="expression" dxfId="258" priority="11" stopIfTrue="1">
      <formula>OR(WEEKDAY($C$38)=7,WEEKDAY($C$38)=1)</formula>
    </cfRule>
  </conditionalFormatting>
  <conditionalFormatting sqref="B39:H39">
    <cfRule type="expression" dxfId="257" priority="10" stopIfTrue="1">
      <formula>OR(WEEKDAY($C$39)=7,WEEKDAY($C$39)=1)</formula>
    </cfRule>
  </conditionalFormatting>
  <conditionalFormatting sqref="B40:H40">
    <cfRule type="expression" dxfId="256" priority="9" stopIfTrue="1">
      <formula>OR(WEEKDAY($C$40)=7,WEEKDAY($C$40)=1)</formula>
    </cfRule>
  </conditionalFormatting>
  <conditionalFormatting sqref="B41:H41">
    <cfRule type="expression" dxfId="255" priority="8" stopIfTrue="1">
      <formula>OR(WEEKDAY($C$41)=7,WEEKDAY($C$41)=1)</formula>
    </cfRule>
  </conditionalFormatting>
  <conditionalFormatting sqref="B42:H42">
    <cfRule type="expression" dxfId="254" priority="7" stopIfTrue="1">
      <formula>OR(WEEKDAY($C$42)=7,WEEKDAY($C$42)=1)</formula>
    </cfRule>
  </conditionalFormatting>
  <conditionalFormatting sqref="B43:H43">
    <cfRule type="expression" dxfId="253" priority="6" stopIfTrue="1">
      <formula>OR(WEEKDAY($C$43)=7,WEEKDAY($C$43)=1)</formula>
    </cfRule>
  </conditionalFormatting>
  <conditionalFormatting sqref="B44:H44">
    <cfRule type="expression" dxfId="252" priority="5" stopIfTrue="1">
      <formula>OR(WEEKDAY($C$44)=7,WEEKDAY($C$44)=1)</formula>
    </cfRule>
  </conditionalFormatting>
  <conditionalFormatting sqref="B45:H45">
    <cfRule type="expression" dxfId="251" priority="4" stopIfTrue="1">
      <formula>OR(WEEKDAY($C$45)=7,WEEKDAY($C$45)=1)</formula>
    </cfRule>
  </conditionalFormatting>
  <conditionalFormatting sqref="B46:H46">
    <cfRule type="expression" dxfId="250" priority="3" stopIfTrue="1">
      <formula>OR(WEEKDAY($C$46)=7,WEEKDAY($C$46)=1)</formula>
    </cfRule>
  </conditionalFormatting>
  <conditionalFormatting sqref="B47:H47">
    <cfRule type="expression" dxfId="249" priority="2" stopIfTrue="1">
      <formula>OR(WEEKDAY($C$47)=7,WEEKDAY($C$47)=1)</formula>
    </cfRule>
  </conditionalFormatting>
  <conditionalFormatting sqref="B48:H48">
    <cfRule type="expression" dxfId="248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0D25-3E78-444D-84F0-348575F51C68}">
  <sheetPr>
    <outlinePr showOutlineSymbols="0"/>
    <pageSetUpPr fitToPage="1"/>
  </sheetPr>
  <dimension ref="B1:N56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/>
    <col min="4" max="8" width="11.28515625" style="8" customWidth="1"/>
    <col min="9" max="10" width="10.7109375" style="8" customWidth="1"/>
    <col min="11" max="14" width="7.7109375" style="8" customWidth="1"/>
    <col min="15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34" t="s">
        <v>5</v>
      </c>
      <c r="C6" s="34"/>
      <c r="D6" s="34"/>
      <c r="E6" s="34"/>
      <c r="F6" s="55">
        <f>IF(Stamminfo!C5="","",DATE(Stamminfo!C5,5,DAY(1)))</f>
        <v>45778</v>
      </c>
      <c r="G6" s="56"/>
      <c r="H6" s="56"/>
      <c r="I6" s="56"/>
      <c r="J6" s="56"/>
      <c r="K6" s="56"/>
      <c r="L6" s="56"/>
      <c r="M6" s="56"/>
      <c r="N6" s="57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 t="str">
        <f>IF(April!D13="kein Vortrag","0",April!D13)</f>
        <v>0</v>
      </c>
      <c r="E9" s="54"/>
      <c r="F9" s="15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5"/>
      <c r="G10" s="40" t="s">
        <v>17</v>
      </c>
      <c r="H10" s="40"/>
      <c r="I10" s="48" t="str">
        <f>IF(April!I14="","0",April!I14)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5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5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5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5"/>
      <c r="C14" s="15"/>
      <c r="D14" s="15"/>
      <c r="E14" s="15"/>
      <c r="F14" s="15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WEEKDAY(Beginndatum_5)</f>
        <v>5</v>
      </c>
      <c r="C18" s="6">
        <f>Beginndatum_5</f>
        <v>45778</v>
      </c>
      <c r="D18" s="27"/>
      <c r="E18" s="27"/>
      <c r="F18" s="25"/>
      <c r="G18" s="25"/>
      <c r="H18" s="28"/>
      <c r="I18" s="18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 t="shared" ref="B19:B48" si="0">IF(C19="","",WEEKDAY(C19))</f>
        <v>6</v>
      </c>
      <c r="C19" s="6">
        <f t="shared" ref="C19:C48" si="1">IF(C18&lt;&gt;"",IF(MONTH(Beginndatum_5)=MONTH(C18+1),C18+1,""),"")</f>
        <v>45779</v>
      </c>
      <c r="D19" s="25"/>
      <c r="E19" s="25"/>
      <c r="F19" s="25"/>
      <c r="G19" s="25"/>
      <c r="H19" s="28"/>
      <c r="I19" s="18" t="str">
        <f t="shared" ref="I19:I48" si="2">IF(OR(K19="x",L19="x",M19="x", ),H19,IF(F19&lt;&gt;"",((G19+(G19&lt;F19)-F19)+(E19+(E19&lt;D19)-D19))*24,IF(D19&lt;&gt;"",((E19+(E19&lt;D19)-D19)+(G19+(G19&lt;F19)-F19))*24,"0")))</f>
        <v>0</v>
      </c>
      <c r="J19" s="18">
        <f t="shared" ref="J19:J48" si="3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si="0"/>
        <v>7</v>
      </c>
      <c r="C20" s="6">
        <f t="shared" si="1"/>
        <v>45780</v>
      </c>
      <c r="D20" s="25"/>
      <c r="E20" s="25"/>
      <c r="F20" s="25"/>
      <c r="G20" s="25"/>
      <c r="H20" s="28"/>
      <c r="I20" s="18" t="str">
        <f t="shared" si="2"/>
        <v>0</v>
      </c>
      <c r="J20" s="18">
        <f t="shared" si="3"/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0"/>
        <v>1</v>
      </c>
      <c r="C21" s="6">
        <f t="shared" si="1"/>
        <v>45781</v>
      </c>
      <c r="D21" s="25"/>
      <c r="E21" s="25"/>
      <c r="F21" s="25"/>
      <c r="G21" s="25"/>
      <c r="H21" s="28"/>
      <c r="I21" s="18" t="str">
        <f t="shared" si="2"/>
        <v>0</v>
      </c>
      <c r="J21" s="18">
        <f t="shared" si="3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0"/>
        <v>2</v>
      </c>
      <c r="C22" s="6">
        <f t="shared" si="1"/>
        <v>45782</v>
      </c>
      <c r="D22" s="25"/>
      <c r="E22" s="25"/>
      <c r="F22" s="25"/>
      <c r="G22" s="25"/>
      <c r="H22" s="28"/>
      <c r="I22" s="18" t="str">
        <f t="shared" si="2"/>
        <v>0</v>
      </c>
      <c r="J22" s="18">
        <f t="shared" si="3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0"/>
        <v>3</v>
      </c>
      <c r="C23" s="6">
        <f t="shared" si="1"/>
        <v>45783</v>
      </c>
      <c r="D23" s="25"/>
      <c r="E23" s="25"/>
      <c r="F23" s="25"/>
      <c r="G23" s="25"/>
      <c r="H23" s="28"/>
      <c r="I23" s="18" t="str">
        <f t="shared" si="2"/>
        <v>0</v>
      </c>
      <c r="J23" s="18">
        <f t="shared" si="3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0"/>
        <v>4</v>
      </c>
      <c r="C24" s="6">
        <f t="shared" si="1"/>
        <v>45784</v>
      </c>
      <c r="D24" s="25"/>
      <c r="E24" s="25"/>
      <c r="F24" s="25"/>
      <c r="G24" s="25"/>
      <c r="H24" s="28"/>
      <c r="I24" s="18" t="str">
        <f t="shared" si="2"/>
        <v>0</v>
      </c>
      <c r="J24" s="18">
        <f t="shared" si="3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0"/>
        <v>5</v>
      </c>
      <c r="C25" s="6">
        <f t="shared" si="1"/>
        <v>45785</v>
      </c>
      <c r="D25" s="25"/>
      <c r="E25" s="25"/>
      <c r="F25" s="25"/>
      <c r="G25" s="25"/>
      <c r="H25" s="28"/>
      <c r="I25" s="18" t="str">
        <f t="shared" si="2"/>
        <v>0</v>
      </c>
      <c r="J25" s="18">
        <f t="shared" si="3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0"/>
        <v>6</v>
      </c>
      <c r="C26" s="6">
        <f t="shared" si="1"/>
        <v>45786</v>
      </c>
      <c r="D26" s="25"/>
      <c r="E26" s="25"/>
      <c r="F26" s="25"/>
      <c r="G26" s="25"/>
      <c r="H26" s="28"/>
      <c r="I26" s="18" t="str">
        <f t="shared" si="2"/>
        <v>0</v>
      </c>
      <c r="J26" s="18">
        <f t="shared" si="3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0"/>
        <v>7</v>
      </c>
      <c r="C27" s="6">
        <f t="shared" si="1"/>
        <v>45787</v>
      </c>
      <c r="D27" s="25"/>
      <c r="E27" s="25"/>
      <c r="F27" s="25"/>
      <c r="G27" s="25"/>
      <c r="H27" s="28"/>
      <c r="I27" s="18" t="str">
        <f t="shared" si="2"/>
        <v>0</v>
      </c>
      <c r="J27" s="18">
        <f t="shared" si="3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0"/>
        <v>1</v>
      </c>
      <c r="C28" s="6">
        <f t="shared" si="1"/>
        <v>45788</v>
      </c>
      <c r="D28" s="25"/>
      <c r="E28" s="25"/>
      <c r="F28" s="25"/>
      <c r="G28" s="25"/>
      <c r="H28" s="28"/>
      <c r="I28" s="18" t="str">
        <f t="shared" si="2"/>
        <v>0</v>
      </c>
      <c r="J28" s="18">
        <f t="shared" si="3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0"/>
        <v>2</v>
      </c>
      <c r="C29" s="6">
        <f t="shared" si="1"/>
        <v>45789</v>
      </c>
      <c r="D29" s="25"/>
      <c r="E29" s="25"/>
      <c r="F29" s="25"/>
      <c r="G29" s="25"/>
      <c r="H29" s="28"/>
      <c r="I29" s="18" t="str">
        <f t="shared" si="2"/>
        <v>0</v>
      </c>
      <c r="J29" s="18">
        <f t="shared" si="3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0"/>
        <v>3</v>
      </c>
      <c r="C30" s="6">
        <f t="shared" si="1"/>
        <v>45790</v>
      </c>
      <c r="D30" s="25"/>
      <c r="E30" s="25"/>
      <c r="F30" s="25"/>
      <c r="G30" s="25"/>
      <c r="H30" s="28"/>
      <c r="I30" s="18" t="str">
        <f t="shared" si="2"/>
        <v>0</v>
      </c>
      <c r="J30" s="18">
        <f t="shared" si="3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0"/>
        <v>4</v>
      </c>
      <c r="C31" s="6">
        <f t="shared" si="1"/>
        <v>45791</v>
      </c>
      <c r="D31" s="25"/>
      <c r="E31" s="25"/>
      <c r="F31" s="25"/>
      <c r="G31" s="25"/>
      <c r="H31" s="28"/>
      <c r="I31" s="18" t="str">
        <f t="shared" si="2"/>
        <v>0</v>
      </c>
      <c r="J31" s="18">
        <f t="shared" si="3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0"/>
        <v>5</v>
      </c>
      <c r="C32" s="6">
        <f t="shared" si="1"/>
        <v>45792</v>
      </c>
      <c r="D32" s="25"/>
      <c r="E32" s="25"/>
      <c r="F32" s="25"/>
      <c r="G32" s="25"/>
      <c r="H32" s="28"/>
      <c r="I32" s="18" t="str">
        <f t="shared" si="2"/>
        <v>0</v>
      </c>
      <c r="J32" s="18">
        <f t="shared" si="3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0"/>
        <v>6</v>
      </c>
      <c r="C33" s="6">
        <f t="shared" si="1"/>
        <v>45793</v>
      </c>
      <c r="D33" s="25"/>
      <c r="E33" s="25"/>
      <c r="F33" s="25"/>
      <c r="G33" s="25"/>
      <c r="H33" s="28"/>
      <c r="I33" s="18" t="str">
        <f t="shared" si="2"/>
        <v>0</v>
      </c>
      <c r="J33" s="18">
        <f t="shared" si="3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0"/>
        <v>7</v>
      </c>
      <c r="C34" s="6">
        <f t="shared" si="1"/>
        <v>45794</v>
      </c>
      <c r="D34" s="25"/>
      <c r="E34" s="25"/>
      <c r="F34" s="25"/>
      <c r="G34" s="25"/>
      <c r="H34" s="28"/>
      <c r="I34" s="18" t="str">
        <f t="shared" si="2"/>
        <v>0</v>
      </c>
      <c r="J34" s="18">
        <f t="shared" si="3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0"/>
        <v>1</v>
      </c>
      <c r="C35" s="6">
        <f t="shared" si="1"/>
        <v>45795</v>
      </c>
      <c r="D35" s="25"/>
      <c r="E35" s="25"/>
      <c r="F35" s="25"/>
      <c r="G35" s="25"/>
      <c r="H35" s="28"/>
      <c r="I35" s="18" t="str">
        <f t="shared" si="2"/>
        <v>0</v>
      </c>
      <c r="J35" s="18">
        <f t="shared" si="3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0"/>
        <v>2</v>
      </c>
      <c r="C36" s="6">
        <f t="shared" si="1"/>
        <v>45796</v>
      </c>
      <c r="D36" s="25"/>
      <c r="E36" s="25"/>
      <c r="F36" s="25"/>
      <c r="G36" s="25"/>
      <c r="H36" s="28"/>
      <c r="I36" s="18" t="str">
        <f t="shared" si="2"/>
        <v>0</v>
      </c>
      <c r="J36" s="18">
        <f t="shared" si="3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0"/>
        <v>3</v>
      </c>
      <c r="C37" s="6">
        <f t="shared" si="1"/>
        <v>45797</v>
      </c>
      <c r="D37" s="25"/>
      <c r="E37" s="25"/>
      <c r="F37" s="25"/>
      <c r="G37" s="25"/>
      <c r="H37" s="28"/>
      <c r="I37" s="18" t="str">
        <f t="shared" si="2"/>
        <v>0</v>
      </c>
      <c r="J37" s="18">
        <f t="shared" si="3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0"/>
        <v>4</v>
      </c>
      <c r="C38" s="6">
        <f t="shared" si="1"/>
        <v>45798</v>
      </c>
      <c r="D38" s="25"/>
      <c r="E38" s="25"/>
      <c r="F38" s="25"/>
      <c r="G38" s="25"/>
      <c r="H38" s="28"/>
      <c r="I38" s="18" t="str">
        <f t="shared" si="2"/>
        <v>0</v>
      </c>
      <c r="J38" s="18">
        <f t="shared" si="3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0"/>
        <v>5</v>
      </c>
      <c r="C39" s="6">
        <f t="shared" si="1"/>
        <v>45799</v>
      </c>
      <c r="D39" s="25"/>
      <c r="E39" s="25"/>
      <c r="F39" s="25"/>
      <c r="G39" s="25"/>
      <c r="H39" s="28"/>
      <c r="I39" s="18" t="str">
        <f t="shared" si="2"/>
        <v>0</v>
      </c>
      <c r="J39" s="18">
        <f t="shared" si="3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0"/>
        <v>6</v>
      </c>
      <c r="C40" s="6">
        <f t="shared" si="1"/>
        <v>45800</v>
      </c>
      <c r="D40" s="25"/>
      <c r="E40" s="25"/>
      <c r="F40" s="25"/>
      <c r="G40" s="25"/>
      <c r="H40" s="28"/>
      <c r="I40" s="18" t="str">
        <f t="shared" si="2"/>
        <v>0</v>
      </c>
      <c r="J40" s="18">
        <f t="shared" si="3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0"/>
        <v>7</v>
      </c>
      <c r="C41" s="6">
        <f t="shared" si="1"/>
        <v>45801</v>
      </c>
      <c r="D41" s="25"/>
      <c r="E41" s="25"/>
      <c r="F41" s="25"/>
      <c r="G41" s="25"/>
      <c r="H41" s="28"/>
      <c r="I41" s="18" t="str">
        <f t="shared" si="2"/>
        <v>0</v>
      </c>
      <c r="J41" s="18">
        <f t="shared" si="3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0"/>
        <v>1</v>
      </c>
      <c r="C42" s="6">
        <f t="shared" si="1"/>
        <v>45802</v>
      </c>
      <c r="D42" s="25"/>
      <c r="E42" s="25"/>
      <c r="F42" s="25"/>
      <c r="G42" s="25"/>
      <c r="H42" s="28"/>
      <c r="I42" s="18" t="str">
        <f t="shared" si="2"/>
        <v>0</v>
      </c>
      <c r="J42" s="18">
        <f t="shared" si="3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0"/>
        <v>2</v>
      </c>
      <c r="C43" s="6">
        <f t="shared" si="1"/>
        <v>45803</v>
      </c>
      <c r="D43" s="25"/>
      <c r="E43" s="25"/>
      <c r="F43" s="25"/>
      <c r="G43" s="25"/>
      <c r="H43" s="28"/>
      <c r="I43" s="18" t="str">
        <f t="shared" si="2"/>
        <v>0</v>
      </c>
      <c r="J43" s="18">
        <f t="shared" si="3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0"/>
        <v>3</v>
      </c>
      <c r="C44" s="6">
        <f t="shared" si="1"/>
        <v>45804</v>
      </c>
      <c r="D44" s="25"/>
      <c r="E44" s="25"/>
      <c r="F44" s="25"/>
      <c r="G44" s="25"/>
      <c r="H44" s="28"/>
      <c r="I44" s="18" t="str">
        <f t="shared" si="2"/>
        <v>0</v>
      </c>
      <c r="J44" s="18">
        <f t="shared" si="3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0"/>
        <v>4</v>
      </c>
      <c r="C45" s="6">
        <f t="shared" si="1"/>
        <v>45805</v>
      </c>
      <c r="D45" s="25"/>
      <c r="E45" s="25"/>
      <c r="F45" s="25"/>
      <c r="G45" s="25"/>
      <c r="H45" s="28"/>
      <c r="I45" s="18" t="str">
        <f t="shared" si="2"/>
        <v>0</v>
      </c>
      <c r="J45" s="18">
        <f t="shared" si="3"/>
        <v>9.9999999999999995E-7</v>
      </c>
      <c r="K45" s="19"/>
      <c r="L45" s="19"/>
      <c r="M45" s="19"/>
      <c r="N45" s="19"/>
    </row>
    <row r="46" spans="2:14" ht="21" customHeight="1" x14ac:dyDescent="0.2">
      <c r="B46" s="24">
        <f t="shared" si="0"/>
        <v>5</v>
      </c>
      <c r="C46" s="6">
        <f t="shared" si="1"/>
        <v>45806</v>
      </c>
      <c r="D46" s="25"/>
      <c r="E46" s="25"/>
      <c r="F46" s="25"/>
      <c r="G46" s="25"/>
      <c r="H46" s="28"/>
      <c r="I46" s="18" t="str">
        <f t="shared" si="2"/>
        <v>0</v>
      </c>
      <c r="J46" s="18">
        <f t="shared" si="3"/>
        <v>9.9999999999999995E-7</v>
      </c>
      <c r="K46" s="19"/>
      <c r="L46" s="19"/>
      <c r="M46" s="19"/>
      <c r="N46" s="19"/>
    </row>
    <row r="47" spans="2:14" ht="21" customHeight="1" x14ac:dyDescent="0.2">
      <c r="B47" s="24">
        <f t="shared" si="0"/>
        <v>6</v>
      </c>
      <c r="C47" s="6">
        <f t="shared" si="1"/>
        <v>45807</v>
      </c>
      <c r="D47" s="25"/>
      <c r="E47" s="25"/>
      <c r="F47" s="25"/>
      <c r="G47" s="25"/>
      <c r="H47" s="28"/>
      <c r="I47" s="18" t="str">
        <f t="shared" si="2"/>
        <v>0</v>
      </c>
      <c r="J47" s="18">
        <f t="shared" si="3"/>
        <v>9.9999999999999995E-7</v>
      </c>
      <c r="K47" s="19"/>
      <c r="L47" s="19"/>
      <c r="M47" s="19"/>
      <c r="N47" s="19"/>
    </row>
    <row r="48" spans="2:14" ht="21" customHeight="1" x14ac:dyDescent="0.2">
      <c r="B48" s="24">
        <f t="shared" si="0"/>
        <v>7</v>
      </c>
      <c r="C48" s="6">
        <f t="shared" si="1"/>
        <v>45808</v>
      </c>
      <c r="D48" s="25"/>
      <c r="E48" s="25"/>
      <c r="F48" s="25"/>
      <c r="G48" s="25"/>
      <c r="H48" s="28"/>
      <c r="I48" s="18" t="str">
        <f t="shared" si="2"/>
        <v>0</v>
      </c>
      <c r="J48" s="18">
        <f t="shared" si="3"/>
        <v>9.9999999999999995E-7</v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29" t="str">
        <f>IF(SUM(H18:H48)=0,"",SUM(H18:H48))</f>
        <v/>
      </c>
      <c r="I49" s="18">
        <f>SUM(I18:I48)</f>
        <v>0</v>
      </c>
      <c r="J49" s="18">
        <f>SUM(J18:J48)</f>
        <v>3.1000000000000008E-5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I55" s="5" t="s">
        <v>36</v>
      </c>
      <c r="J55" s="16"/>
      <c r="K55" s="16"/>
      <c r="L55" s="16"/>
      <c r="M55" s="16"/>
      <c r="N55" s="16"/>
    </row>
    <row r="56" spans="2:14" ht="12" customHeight="1" x14ac:dyDescent="0.2"/>
  </sheetData>
  <mergeCells count="40">
    <mergeCell ref="B6:E6"/>
    <mergeCell ref="F6:N6"/>
    <mergeCell ref="B1:N2"/>
    <mergeCell ref="B4:E4"/>
    <mergeCell ref="F4:N4"/>
    <mergeCell ref="B5:E5"/>
    <mergeCell ref="F5:N5"/>
    <mergeCell ref="B8:E8"/>
    <mergeCell ref="G8:N8"/>
    <mergeCell ref="B9:C9"/>
    <mergeCell ref="D9:E9"/>
    <mergeCell ref="G9:H9"/>
    <mergeCell ref="I9:N9"/>
    <mergeCell ref="B10:C10"/>
    <mergeCell ref="D10:E10"/>
    <mergeCell ref="G10:H10"/>
    <mergeCell ref="I10:N10"/>
    <mergeCell ref="B11:C11"/>
    <mergeCell ref="D11:E11"/>
    <mergeCell ref="G11:H11"/>
    <mergeCell ref="I11:N11"/>
    <mergeCell ref="B12:C12"/>
    <mergeCell ref="D12:E12"/>
    <mergeCell ref="G12:H12"/>
    <mergeCell ref="I12:N12"/>
    <mergeCell ref="B13:C13"/>
    <mergeCell ref="D13:E13"/>
    <mergeCell ref="G13:H13"/>
    <mergeCell ref="I13:N13"/>
    <mergeCell ref="G14:H14"/>
    <mergeCell ref="I14:N14"/>
    <mergeCell ref="B16:C16"/>
    <mergeCell ref="D16:E16"/>
    <mergeCell ref="F16:G16"/>
    <mergeCell ref="K16:N16"/>
    <mergeCell ref="B49:C49"/>
    <mergeCell ref="D49:G49"/>
    <mergeCell ref="K49:M49"/>
    <mergeCell ref="K50:N50"/>
    <mergeCell ref="B52:N52"/>
  </mergeCells>
  <phoneticPr fontId="7" type="noConversion"/>
  <conditionalFormatting sqref="B18:H18">
    <cfRule type="expression" dxfId="247" priority="30" stopIfTrue="1">
      <formula>OR(WEEKDAY($C$18)=7,WEEKDAY($C$18)=1)</formula>
    </cfRule>
  </conditionalFormatting>
  <conditionalFormatting sqref="B19:H19">
    <cfRule type="expression" dxfId="246" priority="31" stopIfTrue="1">
      <formula>OR(WEEKDAY($C$19)=7,WEEKDAY($C$19)=1)</formula>
    </cfRule>
  </conditionalFormatting>
  <conditionalFormatting sqref="B20:H20">
    <cfRule type="expression" dxfId="245" priority="29" stopIfTrue="1">
      <formula>OR(WEEKDAY($C$20)=7,WEEKDAY($C$20)=1)</formula>
    </cfRule>
  </conditionalFormatting>
  <conditionalFormatting sqref="B21:H21">
    <cfRule type="expression" dxfId="244" priority="28" stopIfTrue="1">
      <formula>OR(WEEKDAY($C$21)=7,WEEKDAY($C$21)=1)</formula>
    </cfRule>
  </conditionalFormatting>
  <conditionalFormatting sqref="B22:H22">
    <cfRule type="expression" dxfId="243" priority="27" stopIfTrue="1">
      <formula>OR(WEEKDAY($C$22)=7,WEEKDAY($C$22)=1)</formula>
    </cfRule>
  </conditionalFormatting>
  <conditionalFormatting sqref="B23:H23">
    <cfRule type="expression" dxfId="242" priority="26" stopIfTrue="1">
      <formula>OR(WEEKDAY($C$23)=7,WEEKDAY($C$23)=1)</formula>
    </cfRule>
  </conditionalFormatting>
  <conditionalFormatting sqref="B24:H24">
    <cfRule type="expression" dxfId="241" priority="25" stopIfTrue="1">
      <formula>OR(WEEKDAY($C$24)=7,WEEKDAY($C$24)=1)</formula>
    </cfRule>
  </conditionalFormatting>
  <conditionalFormatting sqref="B25:H25">
    <cfRule type="expression" dxfId="240" priority="24" stopIfTrue="1">
      <formula>OR(WEEKDAY($C$25)=7,WEEKDAY($C$25)=1)</formula>
    </cfRule>
  </conditionalFormatting>
  <conditionalFormatting sqref="B26:H26">
    <cfRule type="expression" dxfId="239" priority="23" stopIfTrue="1">
      <formula>OR(WEEKDAY($C$26)=7,WEEKDAY($C$26)=1)</formula>
    </cfRule>
  </conditionalFormatting>
  <conditionalFormatting sqref="B27:H27">
    <cfRule type="expression" dxfId="238" priority="22" stopIfTrue="1">
      <formula>OR(WEEKDAY($C$27)=7,WEEKDAY($C$27)=1)</formula>
    </cfRule>
  </conditionalFormatting>
  <conditionalFormatting sqref="B28:H28">
    <cfRule type="expression" dxfId="237" priority="21" stopIfTrue="1">
      <formula>OR(WEEKDAY($C$28)=7,WEEKDAY($C$28)=1)</formula>
    </cfRule>
  </conditionalFormatting>
  <conditionalFormatting sqref="B29:H29">
    <cfRule type="expression" dxfId="236" priority="20" stopIfTrue="1">
      <formula>OR(WEEKDAY($C$29)=7,WEEKDAY($C$29)=1)</formula>
    </cfRule>
  </conditionalFormatting>
  <conditionalFormatting sqref="B30:H30">
    <cfRule type="expression" dxfId="235" priority="19" stopIfTrue="1">
      <formula>OR(WEEKDAY($C$30)=7,WEEKDAY($C$30)=1)</formula>
    </cfRule>
  </conditionalFormatting>
  <conditionalFormatting sqref="B31:H31">
    <cfRule type="expression" dxfId="234" priority="18" stopIfTrue="1">
      <formula>OR(WEEKDAY($C$31)=7,WEEKDAY($C$31)=1)</formula>
    </cfRule>
  </conditionalFormatting>
  <conditionalFormatting sqref="B32:H32">
    <cfRule type="expression" dxfId="233" priority="17" stopIfTrue="1">
      <formula>OR(WEEKDAY($C$32)=7,WEEKDAY($C$32)=1)</formula>
    </cfRule>
  </conditionalFormatting>
  <conditionalFormatting sqref="B33:H33">
    <cfRule type="expression" dxfId="232" priority="16" stopIfTrue="1">
      <formula>OR(WEEKDAY($C$33)=7,WEEKDAY($C$33)=1)</formula>
    </cfRule>
  </conditionalFormatting>
  <conditionalFormatting sqref="B34:H34">
    <cfRule type="expression" dxfId="231" priority="15" stopIfTrue="1">
      <formula>OR(WEEKDAY($C$34)=7,WEEKDAY($C$34)=1)</formula>
    </cfRule>
  </conditionalFormatting>
  <conditionalFormatting sqref="B35:H35">
    <cfRule type="expression" dxfId="230" priority="14" stopIfTrue="1">
      <formula>OR(WEEKDAY($C$35)=7,WEEKDAY($C$35)=1)</formula>
    </cfRule>
  </conditionalFormatting>
  <conditionalFormatting sqref="B36:H36">
    <cfRule type="expression" dxfId="229" priority="13" stopIfTrue="1">
      <formula>OR(WEEKDAY($C$36)=7,WEEKDAY($C$36)=1)</formula>
    </cfRule>
  </conditionalFormatting>
  <conditionalFormatting sqref="B37:H37">
    <cfRule type="expression" dxfId="228" priority="12" stopIfTrue="1">
      <formula>OR(WEEKDAY($C$37)=7,WEEKDAY($C$37)=1)</formula>
    </cfRule>
  </conditionalFormatting>
  <conditionalFormatting sqref="B38:H38">
    <cfRule type="expression" dxfId="227" priority="11" stopIfTrue="1">
      <formula>OR(WEEKDAY($C$38)=7,WEEKDAY($C$38)=1)</formula>
    </cfRule>
  </conditionalFormatting>
  <conditionalFormatting sqref="B39:H39">
    <cfRule type="expression" dxfId="226" priority="10" stopIfTrue="1">
      <formula>OR(WEEKDAY($C$39)=7,WEEKDAY($C$39)=1)</formula>
    </cfRule>
  </conditionalFormatting>
  <conditionalFormatting sqref="B40:H40">
    <cfRule type="expression" dxfId="225" priority="9" stopIfTrue="1">
      <formula>OR(WEEKDAY($C$40)=7,WEEKDAY($C$40)=1)</formula>
    </cfRule>
  </conditionalFormatting>
  <conditionalFormatting sqref="B41:H41">
    <cfRule type="expression" dxfId="224" priority="8" stopIfTrue="1">
      <formula>OR(WEEKDAY($C$41)=7,WEEKDAY($C$41)=1)</formula>
    </cfRule>
  </conditionalFormatting>
  <conditionalFormatting sqref="B42:H42">
    <cfRule type="expression" dxfId="223" priority="7" stopIfTrue="1">
      <formula>OR(WEEKDAY($C$42)=7,WEEKDAY($C$42)=1)</formula>
    </cfRule>
  </conditionalFormatting>
  <conditionalFormatting sqref="B43:H43">
    <cfRule type="expression" dxfId="222" priority="6" stopIfTrue="1">
      <formula>OR(WEEKDAY($C$43)=7,WEEKDAY($C$43)=1)</formula>
    </cfRule>
  </conditionalFormatting>
  <conditionalFormatting sqref="B44:H44">
    <cfRule type="expression" dxfId="221" priority="5" stopIfTrue="1">
      <formula>OR(WEEKDAY($C$44)=7,WEEKDAY($C$44)=1)</formula>
    </cfRule>
  </conditionalFormatting>
  <conditionalFormatting sqref="B45:H45">
    <cfRule type="expression" dxfId="220" priority="4" stopIfTrue="1">
      <formula>OR(WEEKDAY($C$45)=7,WEEKDAY($C$45)=1)</formula>
    </cfRule>
  </conditionalFormatting>
  <conditionalFormatting sqref="B46:H46">
    <cfRule type="expression" dxfId="219" priority="3" stopIfTrue="1">
      <formula>OR(WEEKDAY($C$46)=7,WEEKDAY($C$46)=1)</formula>
    </cfRule>
  </conditionalFormatting>
  <conditionalFormatting sqref="B47:H47">
    <cfRule type="expression" dxfId="218" priority="2" stopIfTrue="1">
      <formula>OR(WEEKDAY($C$47)=7,WEEKDAY($C$47)=1)</formula>
    </cfRule>
  </conditionalFormatting>
  <conditionalFormatting sqref="B48:H48">
    <cfRule type="expression" dxfId="217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D09A6-93DD-43DE-8E20-6A8286BCDEC0}">
  <sheetPr>
    <outlinePr showOutlineSymbols="0"/>
    <pageSetUpPr fitToPage="1"/>
  </sheetPr>
  <dimension ref="B1:N56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/>
    <col min="4" max="8" width="11.28515625" style="8" customWidth="1"/>
    <col min="9" max="10" width="10.7109375" style="8" customWidth="1"/>
    <col min="11" max="14" width="7.7109375" style="8" customWidth="1"/>
    <col min="15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34" t="s">
        <v>5</v>
      </c>
      <c r="C6" s="34"/>
      <c r="D6" s="34"/>
      <c r="E6" s="34"/>
      <c r="F6" s="55">
        <f>IF(Stamminfo!C5="","",DATE(Stamminfo!C5,6,DAY(1)))</f>
        <v>45809</v>
      </c>
      <c r="G6" s="56"/>
      <c r="H6" s="56"/>
      <c r="I6" s="56"/>
      <c r="J6" s="56"/>
      <c r="K6" s="56"/>
      <c r="L6" s="56"/>
      <c r="M6" s="56"/>
      <c r="N6" s="57"/>
    </row>
    <row r="7" spans="2:14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 t="str">
        <f>IF(Mai!D13="kein Vortrag","0",Mai!D13)</f>
        <v>0</v>
      </c>
      <c r="E9" s="54"/>
      <c r="F9" s="15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5"/>
      <c r="G10" s="40" t="s">
        <v>17</v>
      </c>
      <c r="H10" s="40"/>
      <c r="I10" s="48" t="str">
        <f>IF(Mai!I14="","0",Mai!I14)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5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5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5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5"/>
      <c r="C14" s="15"/>
      <c r="D14" s="15"/>
      <c r="E14" s="15"/>
      <c r="F14" s="15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5" spans="2:14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WEEKDAY(Beginndatum_6)</f>
        <v>1</v>
      </c>
      <c r="C18" s="6">
        <f>Beginndatum_6</f>
        <v>45809</v>
      </c>
      <c r="D18" s="27"/>
      <c r="E18" s="27"/>
      <c r="F18" s="25"/>
      <c r="G18" s="25"/>
      <c r="H18" s="28"/>
      <c r="I18" s="18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 t="shared" ref="B19:B48" si="0">IF(C19="","",WEEKDAY(C19))</f>
        <v>2</v>
      </c>
      <c r="C19" s="6">
        <f t="shared" ref="C19:C48" si="1">IF(C18&lt;&gt;"",IF(MONTH(Beginndatum_6)=MONTH(C18+1),C18+1,""),"")</f>
        <v>45810</v>
      </c>
      <c r="D19" s="25"/>
      <c r="E19" s="25"/>
      <c r="F19" s="25"/>
      <c r="G19" s="25"/>
      <c r="H19" s="28"/>
      <c r="I19" s="18" t="str">
        <f t="shared" ref="I19:I48" si="2">IF(OR(K19="x",L19="x",M19="x", ),H19,IF(F19&lt;&gt;"",((G19+(G19&lt;F19)-F19)+(E19+(E19&lt;D19)-D19))*24,IF(D19&lt;&gt;"",((E19+(E19&lt;D19)-D19)+(G19+(G19&lt;F19)-F19))*24,"0")))</f>
        <v>0</v>
      </c>
      <c r="J19" s="18">
        <f t="shared" ref="J19:J48" si="3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si="0"/>
        <v>3</v>
      </c>
      <c r="C20" s="6">
        <f t="shared" si="1"/>
        <v>45811</v>
      </c>
      <c r="D20" s="25"/>
      <c r="E20" s="25"/>
      <c r="F20" s="25"/>
      <c r="G20" s="25"/>
      <c r="H20" s="28"/>
      <c r="I20" s="18" t="str">
        <f t="shared" si="2"/>
        <v>0</v>
      </c>
      <c r="J20" s="18">
        <f t="shared" si="3"/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0"/>
        <v>4</v>
      </c>
      <c r="C21" s="6">
        <f t="shared" si="1"/>
        <v>45812</v>
      </c>
      <c r="D21" s="25"/>
      <c r="E21" s="25"/>
      <c r="F21" s="25"/>
      <c r="G21" s="25"/>
      <c r="H21" s="28"/>
      <c r="I21" s="18" t="str">
        <f t="shared" si="2"/>
        <v>0</v>
      </c>
      <c r="J21" s="18">
        <f t="shared" si="3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0"/>
        <v>5</v>
      </c>
      <c r="C22" s="6">
        <f t="shared" si="1"/>
        <v>45813</v>
      </c>
      <c r="D22" s="25"/>
      <c r="E22" s="25"/>
      <c r="F22" s="25"/>
      <c r="G22" s="25"/>
      <c r="H22" s="28"/>
      <c r="I22" s="18" t="str">
        <f t="shared" si="2"/>
        <v>0</v>
      </c>
      <c r="J22" s="18">
        <f t="shared" si="3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0"/>
        <v>6</v>
      </c>
      <c r="C23" s="6">
        <f t="shared" si="1"/>
        <v>45814</v>
      </c>
      <c r="D23" s="25"/>
      <c r="E23" s="25"/>
      <c r="F23" s="25"/>
      <c r="G23" s="25"/>
      <c r="H23" s="28"/>
      <c r="I23" s="18" t="str">
        <f t="shared" si="2"/>
        <v>0</v>
      </c>
      <c r="J23" s="18">
        <f t="shared" si="3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0"/>
        <v>7</v>
      </c>
      <c r="C24" s="6">
        <f t="shared" si="1"/>
        <v>45815</v>
      </c>
      <c r="D24" s="25"/>
      <c r="E24" s="25"/>
      <c r="F24" s="25"/>
      <c r="G24" s="25"/>
      <c r="H24" s="28"/>
      <c r="I24" s="18" t="str">
        <f t="shared" si="2"/>
        <v>0</v>
      </c>
      <c r="J24" s="18">
        <f t="shared" si="3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0"/>
        <v>1</v>
      </c>
      <c r="C25" s="6">
        <f t="shared" si="1"/>
        <v>45816</v>
      </c>
      <c r="D25" s="25"/>
      <c r="E25" s="25"/>
      <c r="F25" s="25"/>
      <c r="G25" s="25"/>
      <c r="H25" s="28"/>
      <c r="I25" s="18" t="str">
        <f t="shared" si="2"/>
        <v>0</v>
      </c>
      <c r="J25" s="18">
        <f t="shared" si="3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0"/>
        <v>2</v>
      </c>
      <c r="C26" s="6">
        <f t="shared" si="1"/>
        <v>45817</v>
      </c>
      <c r="D26" s="25"/>
      <c r="E26" s="25"/>
      <c r="F26" s="25"/>
      <c r="G26" s="25"/>
      <c r="H26" s="28"/>
      <c r="I26" s="18" t="str">
        <f t="shared" si="2"/>
        <v>0</v>
      </c>
      <c r="J26" s="18">
        <f t="shared" si="3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0"/>
        <v>3</v>
      </c>
      <c r="C27" s="6">
        <f t="shared" si="1"/>
        <v>45818</v>
      </c>
      <c r="D27" s="25"/>
      <c r="E27" s="25"/>
      <c r="F27" s="25"/>
      <c r="G27" s="25"/>
      <c r="H27" s="28"/>
      <c r="I27" s="18" t="str">
        <f t="shared" si="2"/>
        <v>0</v>
      </c>
      <c r="J27" s="18">
        <f t="shared" si="3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0"/>
        <v>4</v>
      </c>
      <c r="C28" s="6">
        <f t="shared" si="1"/>
        <v>45819</v>
      </c>
      <c r="D28" s="25"/>
      <c r="E28" s="25"/>
      <c r="F28" s="25"/>
      <c r="G28" s="25"/>
      <c r="H28" s="28"/>
      <c r="I28" s="18" t="str">
        <f t="shared" si="2"/>
        <v>0</v>
      </c>
      <c r="J28" s="18">
        <f t="shared" si="3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0"/>
        <v>5</v>
      </c>
      <c r="C29" s="6">
        <f t="shared" si="1"/>
        <v>45820</v>
      </c>
      <c r="D29" s="25"/>
      <c r="E29" s="25"/>
      <c r="F29" s="25"/>
      <c r="G29" s="25"/>
      <c r="H29" s="28"/>
      <c r="I29" s="18" t="str">
        <f t="shared" si="2"/>
        <v>0</v>
      </c>
      <c r="J29" s="18">
        <f t="shared" si="3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0"/>
        <v>6</v>
      </c>
      <c r="C30" s="6">
        <f t="shared" si="1"/>
        <v>45821</v>
      </c>
      <c r="D30" s="25"/>
      <c r="E30" s="25"/>
      <c r="F30" s="25"/>
      <c r="G30" s="25"/>
      <c r="H30" s="28"/>
      <c r="I30" s="18" t="str">
        <f t="shared" si="2"/>
        <v>0</v>
      </c>
      <c r="J30" s="18">
        <f t="shared" si="3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0"/>
        <v>7</v>
      </c>
      <c r="C31" s="6">
        <f t="shared" si="1"/>
        <v>45822</v>
      </c>
      <c r="D31" s="25"/>
      <c r="E31" s="25"/>
      <c r="F31" s="25"/>
      <c r="G31" s="25"/>
      <c r="H31" s="28"/>
      <c r="I31" s="18" t="str">
        <f t="shared" si="2"/>
        <v>0</v>
      </c>
      <c r="J31" s="18">
        <f t="shared" si="3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0"/>
        <v>1</v>
      </c>
      <c r="C32" s="6">
        <f t="shared" si="1"/>
        <v>45823</v>
      </c>
      <c r="D32" s="25"/>
      <c r="E32" s="25"/>
      <c r="F32" s="25"/>
      <c r="G32" s="25"/>
      <c r="H32" s="28"/>
      <c r="I32" s="18" t="str">
        <f t="shared" si="2"/>
        <v>0</v>
      </c>
      <c r="J32" s="18">
        <f t="shared" si="3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0"/>
        <v>2</v>
      </c>
      <c r="C33" s="6">
        <f t="shared" si="1"/>
        <v>45824</v>
      </c>
      <c r="D33" s="25"/>
      <c r="E33" s="25"/>
      <c r="F33" s="25"/>
      <c r="G33" s="25"/>
      <c r="H33" s="28"/>
      <c r="I33" s="18" t="str">
        <f t="shared" si="2"/>
        <v>0</v>
      </c>
      <c r="J33" s="18">
        <f t="shared" si="3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0"/>
        <v>3</v>
      </c>
      <c r="C34" s="6">
        <f t="shared" si="1"/>
        <v>45825</v>
      </c>
      <c r="D34" s="25"/>
      <c r="E34" s="25"/>
      <c r="F34" s="25"/>
      <c r="G34" s="25"/>
      <c r="H34" s="28"/>
      <c r="I34" s="18" t="str">
        <f t="shared" si="2"/>
        <v>0</v>
      </c>
      <c r="J34" s="18">
        <f t="shared" si="3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0"/>
        <v>4</v>
      </c>
      <c r="C35" s="6">
        <f t="shared" si="1"/>
        <v>45826</v>
      </c>
      <c r="D35" s="25"/>
      <c r="E35" s="25"/>
      <c r="F35" s="25"/>
      <c r="G35" s="25"/>
      <c r="H35" s="28"/>
      <c r="I35" s="18" t="str">
        <f t="shared" si="2"/>
        <v>0</v>
      </c>
      <c r="J35" s="18">
        <f t="shared" si="3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0"/>
        <v>5</v>
      </c>
      <c r="C36" s="6">
        <f t="shared" si="1"/>
        <v>45827</v>
      </c>
      <c r="D36" s="25"/>
      <c r="E36" s="25"/>
      <c r="F36" s="25"/>
      <c r="G36" s="25"/>
      <c r="H36" s="28"/>
      <c r="I36" s="18" t="str">
        <f t="shared" si="2"/>
        <v>0</v>
      </c>
      <c r="J36" s="18">
        <f t="shared" si="3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0"/>
        <v>6</v>
      </c>
      <c r="C37" s="6">
        <f t="shared" si="1"/>
        <v>45828</v>
      </c>
      <c r="D37" s="25"/>
      <c r="E37" s="25"/>
      <c r="F37" s="25"/>
      <c r="G37" s="25"/>
      <c r="H37" s="28"/>
      <c r="I37" s="18" t="str">
        <f t="shared" si="2"/>
        <v>0</v>
      </c>
      <c r="J37" s="18">
        <f t="shared" si="3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0"/>
        <v>7</v>
      </c>
      <c r="C38" s="6">
        <f t="shared" si="1"/>
        <v>45829</v>
      </c>
      <c r="D38" s="25"/>
      <c r="E38" s="25"/>
      <c r="F38" s="25"/>
      <c r="G38" s="25"/>
      <c r="H38" s="28"/>
      <c r="I38" s="18" t="str">
        <f t="shared" si="2"/>
        <v>0</v>
      </c>
      <c r="J38" s="18">
        <f t="shared" si="3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0"/>
        <v>1</v>
      </c>
      <c r="C39" s="6">
        <f t="shared" si="1"/>
        <v>45830</v>
      </c>
      <c r="D39" s="25"/>
      <c r="E39" s="25"/>
      <c r="F39" s="25"/>
      <c r="G39" s="25"/>
      <c r="H39" s="28"/>
      <c r="I39" s="18" t="str">
        <f t="shared" si="2"/>
        <v>0</v>
      </c>
      <c r="J39" s="18">
        <f t="shared" si="3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0"/>
        <v>2</v>
      </c>
      <c r="C40" s="6">
        <f t="shared" si="1"/>
        <v>45831</v>
      </c>
      <c r="D40" s="25"/>
      <c r="E40" s="25"/>
      <c r="F40" s="25"/>
      <c r="G40" s="25"/>
      <c r="H40" s="28"/>
      <c r="I40" s="18" t="str">
        <f t="shared" si="2"/>
        <v>0</v>
      </c>
      <c r="J40" s="18">
        <f t="shared" si="3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0"/>
        <v>3</v>
      </c>
      <c r="C41" s="6">
        <f t="shared" si="1"/>
        <v>45832</v>
      </c>
      <c r="D41" s="25"/>
      <c r="E41" s="25"/>
      <c r="F41" s="25"/>
      <c r="G41" s="25"/>
      <c r="H41" s="28"/>
      <c r="I41" s="18" t="str">
        <f t="shared" si="2"/>
        <v>0</v>
      </c>
      <c r="J41" s="18">
        <f t="shared" si="3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0"/>
        <v>4</v>
      </c>
      <c r="C42" s="6">
        <f t="shared" si="1"/>
        <v>45833</v>
      </c>
      <c r="D42" s="25"/>
      <c r="E42" s="25"/>
      <c r="F42" s="25"/>
      <c r="G42" s="25"/>
      <c r="H42" s="28"/>
      <c r="I42" s="18" t="str">
        <f t="shared" si="2"/>
        <v>0</v>
      </c>
      <c r="J42" s="18">
        <f t="shared" si="3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0"/>
        <v>5</v>
      </c>
      <c r="C43" s="6">
        <f t="shared" si="1"/>
        <v>45834</v>
      </c>
      <c r="D43" s="25"/>
      <c r="E43" s="25"/>
      <c r="F43" s="25"/>
      <c r="G43" s="25"/>
      <c r="H43" s="28"/>
      <c r="I43" s="18" t="str">
        <f t="shared" si="2"/>
        <v>0</v>
      </c>
      <c r="J43" s="18">
        <f t="shared" si="3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0"/>
        <v>6</v>
      </c>
      <c r="C44" s="6">
        <f t="shared" si="1"/>
        <v>45835</v>
      </c>
      <c r="D44" s="25"/>
      <c r="E44" s="25"/>
      <c r="F44" s="25"/>
      <c r="G44" s="25"/>
      <c r="H44" s="28"/>
      <c r="I44" s="18" t="str">
        <f t="shared" si="2"/>
        <v>0</v>
      </c>
      <c r="J44" s="18">
        <f t="shared" si="3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0"/>
        <v>7</v>
      </c>
      <c r="C45" s="6">
        <f t="shared" si="1"/>
        <v>45836</v>
      </c>
      <c r="D45" s="25"/>
      <c r="E45" s="25"/>
      <c r="F45" s="25"/>
      <c r="G45" s="25"/>
      <c r="H45" s="28"/>
      <c r="I45" s="18" t="str">
        <f t="shared" si="2"/>
        <v>0</v>
      </c>
      <c r="J45" s="18">
        <f t="shared" si="3"/>
        <v>9.9999999999999995E-7</v>
      </c>
      <c r="K45" s="19"/>
      <c r="L45" s="19"/>
      <c r="M45" s="19"/>
      <c r="N45" s="19"/>
    </row>
    <row r="46" spans="2:14" ht="21" customHeight="1" x14ac:dyDescent="0.2">
      <c r="B46" s="24">
        <f t="shared" si="0"/>
        <v>1</v>
      </c>
      <c r="C46" s="6">
        <f t="shared" si="1"/>
        <v>45837</v>
      </c>
      <c r="D46" s="25"/>
      <c r="E46" s="25"/>
      <c r="F46" s="25"/>
      <c r="G46" s="25"/>
      <c r="H46" s="28"/>
      <c r="I46" s="18" t="str">
        <f t="shared" si="2"/>
        <v>0</v>
      </c>
      <c r="J46" s="18">
        <f t="shared" si="3"/>
        <v>9.9999999999999995E-7</v>
      </c>
      <c r="K46" s="19"/>
      <c r="L46" s="19"/>
      <c r="M46" s="19"/>
      <c r="N46" s="19"/>
    </row>
    <row r="47" spans="2:14" ht="21" customHeight="1" x14ac:dyDescent="0.2">
      <c r="B47" s="24">
        <f t="shared" si="0"/>
        <v>2</v>
      </c>
      <c r="C47" s="6">
        <f t="shared" si="1"/>
        <v>45838</v>
      </c>
      <c r="D47" s="25"/>
      <c r="E47" s="25"/>
      <c r="F47" s="25"/>
      <c r="G47" s="25"/>
      <c r="H47" s="28"/>
      <c r="I47" s="18" t="str">
        <f t="shared" si="2"/>
        <v>0</v>
      </c>
      <c r="J47" s="18">
        <f t="shared" si="3"/>
        <v>9.9999999999999995E-7</v>
      </c>
      <c r="K47" s="19"/>
      <c r="L47" s="19"/>
      <c r="M47" s="19"/>
      <c r="N47" s="19"/>
    </row>
    <row r="48" spans="2:14" ht="21" customHeight="1" x14ac:dyDescent="0.2">
      <c r="B48" s="24" t="str">
        <f t="shared" si="0"/>
        <v/>
      </c>
      <c r="C48" s="6" t="str">
        <f t="shared" si="1"/>
        <v/>
      </c>
      <c r="D48" s="25"/>
      <c r="E48" s="25"/>
      <c r="F48" s="25"/>
      <c r="G48" s="25"/>
      <c r="H48" s="28"/>
      <c r="I48" s="18" t="str">
        <f t="shared" si="2"/>
        <v>0</v>
      </c>
      <c r="J48" s="18" t="str">
        <f t="shared" si="3"/>
        <v/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29" t="str">
        <f>IF(SUM(H18:H48)=0,"",SUM(H18:H48))</f>
        <v/>
      </c>
      <c r="I49" s="18">
        <f>SUM(I18:I48)</f>
        <v>0</v>
      </c>
      <c r="J49" s="18">
        <f>SUM(J18:J48)</f>
        <v>3.0000000000000011E-5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H55" s="8" t="s">
        <v>36</v>
      </c>
      <c r="I55" s="5"/>
      <c r="J55" s="16"/>
      <c r="K55" s="16"/>
      <c r="L55" s="16"/>
      <c r="M55" s="16"/>
      <c r="N55" s="16"/>
    </row>
    <row r="56" spans="2:14" ht="12" customHeight="1" x14ac:dyDescent="0.2"/>
  </sheetData>
  <mergeCells count="40">
    <mergeCell ref="B6:E6"/>
    <mergeCell ref="F6:N6"/>
    <mergeCell ref="B1:N2"/>
    <mergeCell ref="B4:E4"/>
    <mergeCell ref="F4:N4"/>
    <mergeCell ref="B5:E5"/>
    <mergeCell ref="F5:N5"/>
    <mergeCell ref="B8:E8"/>
    <mergeCell ref="G8:N8"/>
    <mergeCell ref="B9:C9"/>
    <mergeCell ref="D9:E9"/>
    <mergeCell ref="G9:H9"/>
    <mergeCell ref="I9:N9"/>
    <mergeCell ref="B10:C10"/>
    <mergeCell ref="D10:E10"/>
    <mergeCell ref="G10:H10"/>
    <mergeCell ref="I10:N10"/>
    <mergeCell ref="B11:C11"/>
    <mergeCell ref="D11:E11"/>
    <mergeCell ref="G11:H11"/>
    <mergeCell ref="I11:N11"/>
    <mergeCell ref="B12:C12"/>
    <mergeCell ref="D12:E12"/>
    <mergeCell ref="G12:H12"/>
    <mergeCell ref="I12:N12"/>
    <mergeCell ref="B13:C13"/>
    <mergeCell ref="D13:E13"/>
    <mergeCell ref="G13:H13"/>
    <mergeCell ref="I13:N13"/>
    <mergeCell ref="G14:H14"/>
    <mergeCell ref="I14:N14"/>
    <mergeCell ref="B16:C16"/>
    <mergeCell ref="D16:E16"/>
    <mergeCell ref="F16:G16"/>
    <mergeCell ref="K16:N16"/>
    <mergeCell ref="B49:C49"/>
    <mergeCell ref="D49:G49"/>
    <mergeCell ref="K49:M49"/>
    <mergeCell ref="K50:N50"/>
    <mergeCell ref="B52:N52"/>
  </mergeCells>
  <phoneticPr fontId="7" type="noConversion"/>
  <conditionalFormatting sqref="B18:H18">
    <cfRule type="expression" dxfId="216" priority="30" stopIfTrue="1">
      <formula>OR(WEEKDAY($C$18)=7,WEEKDAY($C$18)=1)</formula>
    </cfRule>
  </conditionalFormatting>
  <conditionalFormatting sqref="B19:H19">
    <cfRule type="expression" dxfId="215" priority="31" stopIfTrue="1">
      <formula>OR(WEEKDAY($C$19)=7,WEEKDAY($C$19)=1)</formula>
    </cfRule>
  </conditionalFormatting>
  <conditionalFormatting sqref="B20:H20">
    <cfRule type="expression" dxfId="214" priority="29" stopIfTrue="1">
      <formula>OR(WEEKDAY($C$20)=7,WEEKDAY($C$20)=1)</formula>
    </cfRule>
  </conditionalFormatting>
  <conditionalFormatting sqref="B21:H21">
    <cfRule type="expression" dxfId="213" priority="28" stopIfTrue="1">
      <formula>OR(WEEKDAY($C$21)=7,WEEKDAY($C$21)=1)</formula>
    </cfRule>
  </conditionalFormatting>
  <conditionalFormatting sqref="B22:H22">
    <cfRule type="expression" dxfId="212" priority="27" stopIfTrue="1">
      <formula>OR(WEEKDAY($C$22)=7,WEEKDAY($C$22)=1)</formula>
    </cfRule>
  </conditionalFormatting>
  <conditionalFormatting sqref="B23:H23">
    <cfRule type="expression" dxfId="211" priority="26" stopIfTrue="1">
      <formula>OR(WEEKDAY($C$23)=7,WEEKDAY($C$23)=1)</formula>
    </cfRule>
  </conditionalFormatting>
  <conditionalFormatting sqref="B24:H24">
    <cfRule type="expression" dxfId="210" priority="25" stopIfTrue="1">
      <formula>OR(WEEKDAY($C$24)=7,WEEKDAY($C$24)=1)</formula>
    </cfRule>
  </conditionalFormatting>
  <conditionalFormatting sqref="B25:H25">
    <cfRule type="expression" dxfId="209" priority="24" stopIfTrue="1">
      <formula>OR(WEEKDAY($C$25)=7,WEEKDAY($C$25)=1)</formula>
    </cfRule>
  </conditionalFormatting>
  <conditionalFormatting sqref="B26:H26">
    <cfRule type="expression" dxfId="208" priority="23" stopIfTrue="1">
      <formula>OR(WEEKDAY($C$26)=7,WEEKDAY($C$26)=1)</formula>
    </cfRule>
  </conditionalFormatting>
  <conditionalFormatting sqref="B27:H27">
    <cfRule type="expression" dxfId="207" priority="22" stopIfTrue="1">
      <formula>OR(WEEKDAY($C$27)=7,WEEKDAY($C$27)=1)</formula>
    </cfRule>
  </conditionalFormatting>
  <conditionalFormatting sqref="B28:H28">
    <cfRule type="expression" dxfId="206" priority="21" stopIfTrue="1">
      <formula>OR(WEEKDAY($C$28)=7,WEEKDAY($C$28)=1)</formula>
    </cfRule>
  </conditionalFormatting>
  <conditionalFormatting sqref="B29:H29">
    <cfRule type="expression" dxfId="205" priority="20" stopIfTrue="1">
      <formula>OR(WEEKDAY($C$29)=7,WEEKDAY($C$29)=1)</formula>
    </cfRule>
  </conditionalFormatting>
  <conditionalFormatting sqref="B30:H30">
    <cfRule type="expression" dxfId="204" priority="19" stopIfTrue="1">
      <formula>OR(WEEKDAY($C$30)=7,WEEKDAY($C$30)=1)</formula>
    </cfRule>
  </conditionalFormatting>
  <conditionalFormatting sqref="B31:H31">
    <cfRule type="expression" dxfId="203" priority="18" stopIfTrue="1">
      <formula>OR(WEEKDAY($C$31)=7,WEEKDAY($C$31)=1)</formula>
    </cfRule>
  </conditionalFormatting>
  <conditionalFormatting sqref="B32:H32">
    <cfRule type="expression" dxfId="202" priority="17" stopIfTrue="1">
      <formula>OR(WEEKDAY($C$32)=7,WEEKDAY($C$32)=1)</formula>
    </cfRule>
  </conditionalFormatting>
  <conditionalFormatting sqref="B33:H33">
    <cfRule type="expression" dxfId="201" priority="16" stopIfTrue="1">
      <formula>OR(WEEKDAY($C$33)=7,WEEKDAY($C$33)=1)</formula>
    </cfRule>
  </conditionalFormatting>
  <conditionalFormatting sqref="B34:H34">
    <cfRule type="expression" dxfId="200" priority="15" stopIfTrue="1">
      <formula>OR(WEEKDAY($C$34)=7,WEEKDAY($C$34)=1)</formula>
    </cfRule>
  </conditionalFormatting>
  <conditionalFormatting sqref="B35:H35">
    <cfRule type="expression" dxfId="199" priority="14" stopIfTrue="1">
      <formula>OR(WEEKDAY($C$35)=7,WEEKDAY($C$35)=1)</formula>
    </cfRule>
  </conditionalFormatting>
  <conditionalFormatting sqref="B36:H36">
    <cfRule type="expression" dxfId="198" priority="13" stopIfTrue="1">
      <formula>OR(WEEKDAY($C$36)=7,WEEKDAY($C$36)=1)</formula>
    </cfRule>
  </conditionalFormatting>
  <conditionalFormatting sqref="B37:H37">
    <cfRule type="expression" dxfId="197" priority="12" stopIfTrue="1">
      <formula>OR(WEEKDAY($C$37)=7,WEEKDAY($C$37)=1)</formula>
    </cfRule>
  </conditionalFormatting>
  <conditionalFormatting sqref="B38:H38">
    <cfRule type="expression" dxfId="196" priority="11" stopIfTrue="1">
      <formula>OR(WEEKDAY($C$38)=7,WEEKDAY($C$38)=1)</formula>
    </cfRule>
  </conditionalFormatting>
  <conditionalFormatting sqref="B39:H39">
    <cfRule type="expression" dxfId="195" priority="10" stopIfTrue="1">
      <formula>OR(WEEKDAY($C$39)=7,WEEKDAY($C$39)=1)</formula>
    </cfRule>
  </conditionalFormatting>
  <conditionalFormatting sqref="B40:H40">
    <cfRule type="expression" dxfId="194" priority="9" stopIfTrue="1">
      <formula>OR(WEEKDAY($C$40)=7,WEEKDAY($C$40)=1)</formula>
    </cfRule>
  </conditionalFormatting>
  <conditionalFormatting sqref="B41:H41">
    <cfRule type="expression" dxfId="193" priority="8" stopIfTrue="1">
      <formula>OR(WEEKDAY($C$41)=7,WEEKDAY($C$41)=1)</formula>
    </cfRule>
  </conditionalFormatting>
  <conditionalFormatting sqref="B42:H42">
    <cfRule type="expression" dxfId="192" priority="7" stopIfTrue="1">
      <formula>OR(WEEKDAY($C$42)=7,WEEKDAY($C$42)=1)</formula>
    </cfRule>
  </conditionalFormatting>
  <conditionalFormatting sqref="B43:H43">
    <cfRule type="expression" dxfId="191" priority="6" stopIfTrue="1">
      <formula>OR(WEEKDAY($C$43)=7,WEEKDAY($C$43)=1)</formula>
    </cfRule>
  </conditionalFormatting>
  <conditionalFormatting sqref="B44:H44">
    <cfRule type="expression" dxfId="190" priority="5" stopIfTrue="1">
      <formula>OR(WEEKDAY($C$44)=7,WEEKDAY($C$44)=1)</formula>
    </cfRule>
  </conditionalFormatting>
  <conditionalFormatting sqref="B45:H45">
    <cfRule type="expression" dxfId="189" priority="4" stopIfTrue="1">
      <formula>OR(WEEKDAY($C$45)=7,WEEKDAY($C$45)=1)</formula>
    </cfRule>
  </conditionalFormatting>
  <conditionalFormatting sqref="B46:H46">
    <cfRule type="expression" dxfId="188" priority="3" stopIfTrue="1">
      <formula>OR(WEEKDAY($C$46)=7,WEEKDAY($C$46)=1)</formula>
    </cfRule>
  </conditionalFormatting>
  <conditionalFormatting sqref="B47:H47">
    <cfRule type="expression" dxfId="187" priority="2" stopIfTrue="1">
      <formula>OR(WEEKDAY($C$47)=7,WEEKDAY($C$47)=1)</formula>
    </cfRule>
  </conditionalFormatting>
  <conditionalFormatting sqref="B48:H48">
    <cfRule type="expression" dxfId="186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10BA-0378-40B5-AD5C-BB0C545D8566}">
  <sheetPr>
    <outlinePr showOutlineSymbols="0"/>
    <pageSetUpPr fitToPage="1"/>
  </sheetPr>
  <dimension ref="B1:N56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/>
    <col min="4" max="8" width="11.28515625" style="8" customWidth="1"/>
    <col min="9" max="10" width="10.7109375" style="8" customWidth="1"/>
    <col min="11" max="14" width="7.7109375" style="8" customWidth="1"/>
    <col min="15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34" t="s">
        <v>5</v>
      </c>
      <c r="C6" s="34"/>
      <c r="D6" s="34"/>
      <c r="E6" s="34"/>
      <c r="F6" s="55">
        <f>IF(Stamminfo!C5="","",DATE(Stamminfo!C5,7,DAY(1)))</f>
        <v>45839</v>
      </c>
      <c r="G6" s="56"/>
      <c r="H6" s="56"/>
      <c r="I6" s="56"/>
      <c r="J6" s="56"/>
      <c r="K6" s="56"/>
      <c r="L6" s="56"/>
      <c r="M6" s="56"/>
      <c r="N6" s="57"/>
    </row>
    <row r="7" spans="2:14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 t="str">
        <f>IF(Juni!D13="kein Vortrag","0",Juni!D13)</f>
        <v>0</v>
      </c>
      <c r="E9" s="54"/>
      <c r="F9" s="15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5"/>
      <c r="G10" s="40" t="s">
        <v>17</v>
      </c>
      <c r="H10" s="40"/>
      <c r="I10" s="48" t="str">
        <f>IF(Juni!I14="","0",Juni!I14)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5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5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5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5"/>
      <c r="C14" s="15"/>
      <c r="D14" s="15"/>
      <c r="E14" s="15"/>
      <c r="F14" s="15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WEEKDAY(Beginndatum_7)</f>
        <v>3</v>
      </c>
      <c r="C18" s="6">
        <f>Beginndatum_7</f>
        <v>45839</v>
      </c>
      <c r="D18" s="27"/>
      <c r="E18" s="27"/>
      <c r="F18" s="25"/>
      <c r="G18" s="25"/>
      <c r="H18" s="28"/>
      <c r="I18" s="18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 t="shared" ref="B19:B48" si="0">IF(C19="","",WEEKDAY(C19))</f>
        <v>4</v>
      </c>
      <c r="C19" s="6">
        <f t="shared" ref="C19:C48" si="1">IF(C18&lt;&gt;"",IF(MONTH(Beginndatum_7)=MONTH(C18+1),C18+1,""),"")</f>
        <v>45840</v>
      </c>
      <c r="D19" s="25"/>
      <c r="E19" s="25"/>
      <c r="F19" s="25"/>
      <c r="G19" s="25"/>
      <c r="H19" s="28"/>
      <c r="I19" s="18" t="str">
        <f t="shared" ref="I19:I48" si="2">IF(OR(K19="x",L19="x",M19="x", ),H19,IF(F19&lt;&gt;"",((G19+(G19&lt;F19)-F19)+(E19+(E19&lt;D19)-D19))*24,IF(D19&lt;&gt;"",((E19+(E19&lt;D19)-D19)+(G19+(G19&lt;F19)-F19))*24,"0")))</f>
        <v>0</v>
      </c>
      <c r="J19" s="18">
        <f t="shared" ref="J19:J48" si="3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si="0"/>
        <v>5</v>
      </c>
      <c r="C20" s="6">
        <f t="shared" si="1"/>
        <v>45841</v>
      </c>
      <c r="D20" s="25"/>
      <c r="E20" s="25"/>
      <c r="F20" s="25"/>
      <c r="G20" s="25"/>
      <c r="H20" s="28"/>
      <c r="I20" s="18" t="str">
        <f t="shared" si="2"/>
        <v>0</v>
      </c>
      <c r="J20" s="18">
        <f t="shared" si="3"/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0"/>
        <v>6</v>
      </c>
      <c r="C21" s="6">
        <f t="shared" si="1"/>
        <v>45842</v>
      </c>
      <c r="D21" s="25"/>
      <c r="E21" s="25"/>
      <c r="F21" s="25"/>
      <c r="G21" s="25"/>
      <c r="H21" s="28"/>
      <c r="I21" s="18" t="str">
        <f t="shared" si="2"/>
        <v>0</v>
      </c>
      <c r="J21" s="18">
        <f t="shared" si="3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0"/>
        <v>7</v>
      </c>
      <c r="C22" s="6">
        <f t="shared" si="1"/>
        <v>45843</v>
      </c>
      <c r="D22" s="25"/>
      <c r="E22" s="25"/>
      <c r="F22" s="25"/>
      <c r="G22" s="25"/>
      <c r="H22" s="28"/>
      <c r="I22" s="18" t="str">
        <f t="shared" si="2"/>
        <v>0</v>
      </c>
      <c r="J22" s="18">
        <f t="shared" si="3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0"/>
        <v>1</v>
      </c>
      <c r="C23" s="6">
        <f t="shared" si="1"/>
        <v>45844</v>
      </c>
      <c r="D23" s="25"/>
      <c r="E23" s="25"/>
      <c r="F23" s="25"/>
      <c r="G23" s="25"/>
      <c r="H23" s="28"/>
      <c r="I23" s="18" t="str">
        <f t="shared" si="2"/>
        <v>0</v>
      </c>
      <c r="J23" s="18">
        <f t="shared" si="3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0"/>
        <v>2</v>
      </c>
      <c r="C24" s="6">
        <f t="shared" si="1"/>
        <v>45845</v>
      </c>
      <c r="D24" s="25"/>
      <c r="E24" s="25"/>
      <c r="F24" s="25"/>
      <c r="G24" s="25"/>
      <c r="H24" s="28"/>
      <c r="I24" s="18" t="str">
        <f t="shared" si="2"/>
        <v>0</v>
      </c>
      <c r="J24" s="18">
        <f t="shared" si="3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0"/>
        <v>3</v>
      </c>
      <c r="C25" s="6">
        <f t="shared" si="1"/>
        <v>45846</v>
      </c>
      <c r="D25" s="25"/>
      <c r="E25" s="25"/>
      <c r="F25" s="25"/>
      <c r="G25" s="25"/>
      <c r="H25" s="28"/>
      <c r="I25" s="18" t="str">
        <f t="shared" si="2"/>
        <v>0</v>
      </c>
      <c r="J25" s="18">
        <f t="shared" si="3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0"/>
        <v>4</v>
      </c>
      <c r="C26" s="6">
        <f t="shared" si="1"/>
        <v>45847</v>
      </c>
      <c r="D26" s="25"/>
      <c r="E26" s="25"/>
      <c r="F26" s="25"/>
      <c r="G26" s="25"/>
      <c r="H26" s="28"/>
      <c r="I26" s="18" t="str">
        <f t="shared" si="2"/>
        <v>0</v>
      </c>
      <c r="J26" s="18">
        <f t="shared" si="3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0"/>
        <v>5</v>
      </c>
      <c r="C27" s="6">
        <f t="shared" si="1"/>
        <v>45848</v>
      </c>
      <c r="D27" s="25"/>
      <c r="E27" s="25"/>
      <c r="F27" s="25"/>
      <c r="G27" s="25"/>
      <c r="H27" s="28"/>
      <c r="I27" s="18" t="str">
        <f t="shared" si="2"/>
        <v>0</v>
      </c>
      <c r="J27" s="18">
        <f t="shared" si="3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0"/>
        <v>6</v>
      </c>
      <c r="C28" s="6">
        <f t="shared" si="1"/>
        <v>45849</v>
      </c>
      <c r="D28" s="25"/>
      <c r="E28" s="25"/>
      <c r="F28" s="25"/>
      <c r="G28" s="25"/>
      <c r="H28" s="28"/>
      <c r="I28" s="18" t="str">
        <f t="shared" si="2"/>
        <v>0</v>
      </c>
      <c r="J28" s="18">
        <f t="shared" si="3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0"/>
        <v>7</v>
      </c>
      <c r="C29" s="6">
        <f t="shared" si="1"/>
        <v>45850</v>
      </c>
      <c r="D29" s="25"/>
      <c r="E29" s="25"/>
      <c r="F29" s="25"/>
      <c r="G29" s="25"/>
      <c r="H29" s="28"/>
      <c r="I29" s="18" t="str">
        <f t="shared" si="2"/>
        <v>0</v>
      </c>
      <c r="J29" s="18">
        <f t="shared" si="3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0"/>
        <v>1</v>
      </c>
      <c r="C30" s="6">
        <f t="shared" si="1"/>
        <v>45851</v>
      </c>
      <c r="D30" s="25"/>
      <c r="E30" s="25"/>
      <c r="F30" s="25"/>
      <c r="G30" s="25"/>
      <c r="H30" s="28"/>
      <c r="I30" s="18" t="str">
        <f t="shared" si="2"/>
        <v>0</v>
      </c>
      <c r="J30" s="18">
        <f t="shared" si="3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0"/>
        <v>2</v>
      </c>
      <c r="C31" s="6">
        <f t="shared" si="1"/>
        <v>45852</v>
      </c>
      <c r="D31" s="25"/>
      <c r="E31" s="25"/>
      <c r="F31" s="25"/>
      <c r="G31" s="25"/>
      <c r="H31" s="28"/>
      <c r="I31" s="18" t="str">
        <f t="shared" si="2"/>
        <v>0</v>
      </c>
      <c r="J31" s="18">
        <f t="shared" si="3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0"/>
        <v>3</v>
      </c>
      <c r="C32" s="6">
        <f t="shared" si="1"/>
        <v>45853</v>
      </c>
      <c r="D32" s="25"/>
      <c r="E32" s="25"/>
      <c r="F32" s="25"/>
      <c r="G32" s="25"/>
      <c r="H32" s="28"/>
      <c r="I32" s="18" t="str">
        <f t="shared" si="2"/>
        <v>0</v>
      </c>
      <c r="J32" s="18">
        <f t="shared" si="3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0"/>
        <v>4</v>
      </c>
      <c r="C33" s="6">
        <f t="shared" si="1"/>
        <v>45854</v>
      </c>
      <c r="D33" s="25"/>
      <c r="E33" s="25"/>
      <c r="F33" s="25"/>
      <c r="G33" s="25"/>
      <c r="H33" s="28"/>
      <c r="I33" s="18" t="str">
        <f t="shared" si="2"/>
        <v>0</v>
      </c>
      <c r="J33" s="18">
        <f t="shared" si="3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0"/>
        <v>5</v>
      </c>
      <c r="C34" s="6">
        <f t="shared" si="1"/>
        <v>45855</v>
      </c>
      <c r="D34" s="25"/>
      <c r="E34" s="25"/>
      <c r="F34" s="25"/>
      <c r="G34" s="25"/>
      <c r="H34" s="28"/>
      <c r="I34" s="18" t="str">
        <f t="shared" si="2"/>
        <v>0</v>
      </c>
      <c r="J34" s="18">
        <f t="shared" si="3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0"/>
        <v>6</v>
      </c>
      <c r="C35" s="6">
        <f t="shared" si="1"/>
        <v>45856</v>
      </c>
      <c r="D35" s="25"/>
      <c r="E35" s="25"/>
      <c r="F35" s="25"/>
      <c r="G35" s="25"/>
      <c r="H35" s="28"/>
      <c r="I35" s="18" t="str">
        <f t="shared" si="2"/>
        <v>0</v>
      </c>
      <c r="J35" s="18">
        <f t="shared" si="3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0"/>
        <v>7</v>
      </c>
      <c r="C36" s="6">
        <f t="shared" si="1"/>
        <v>45857</v>
      </c>
      <c r="D36" s="25"/>
      <c r="E36" s="25"/>
      <c r="F36" s="25"/>
      <c r="G36" s="25"/>
      <c r="H36" s="28"/>
      <c r="I36" s="18" t="str">
        <f t="shared" si="2"/>
        <v>0</v>
      </c>
      <c r="J36" s="18">
        <f t="shared" si="3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0"/>
        <v>1</v>
      </c>
      <c r="C37" s="6">
        <f t="shared" si="1"/>
        <v>45858</v>
      </c>
      <c r="D37" s="25"/>
      <c r="E37" s="25"/>
      <c r="F37" s="25"/>
      <c r="G37" s="25"/>
      <c r="H37" s="28"/>
      <c r="I37" s="18" t="str">
        <f t="shared" si="2"/>
        <v>0</v>
      </c>
      <c r="J37" s="18">
        <f t="shared" si="3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0"/>
        <v>2</v>
      </c>
      <c r="C38" s="6">
        <f t="shared" si="1"/>
        <v>45859</v>
      </c>
      <c r="D38" s="25"/>
      <c r="E38" s="25"/>
      <c r="F38" s="25"/>
      <c r="G38" s="25"/>
      <c r="H38" s="28"/>
      <c r="I38" s="18" t="str">
        <f t="shared" si="2"/>
        <v>0</v>
      </c>
      <c r="J38" s="18">
        <f t="shared" si="3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0"/>
        <v>3</v>
      </c>
      <c r="C39" s="6">
        <f t="shared" si="1"/>
        <v>45860</v>
      </c>
      <c r="D39" s="25"/>
      <c r="E39" s="25"/>
      <c r="F39" s="25"/>
      <c r="G39" s="25"/>
      <c r="H39" s="28"/>
      <c r="I39" s="18" t="str">
        <f t="shared" si="2"/>
        <v>0</v>
      </c>
      <c r="J39" s="18">
        <f t="shared" si="3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0"/>
        <v>4</v>
      </c>
      <c r="C40" s="6">
        <f t="shared" si="1"/>
        <v>45861</v>
      </c>
      <c r="D40" s="25"/>
      <c r="E40" s="25"/>
      <c r="F40" s="25"/>
      <c r="G40" s="25"/>
      <c r="H40" s="28"/>
      <c r="I40" s="18" t="str">
        <f t="shared" si="2"/>
        <v>0</v>
      </c>
      <c r="J40" s="18">
        <f t="shared" si="3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0"/>
        <v>5</v>
      </c>
      <c r="C41" s="6">
        <f t="shared" si="1"/>
        <v>45862</v>
      </c>
      <c r="D41" s="25"/>
      <c r="E41" s="25"/>
      <c r="F41" s="25"/>
      <c r="G41" s="25"/>
      <c r="H41" s="28"/>
      <c r="I41" s="18" t="str">
        <f t="shared" si="2"/>
        <v>0</v>
      </c>
      <c r="J41" s="18">
        <f t="shared" si="3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0"/>
        <v>6</v>
      </c>
      <c r="C42" s="6">
        <f t="shared" si="1"/>
        <v>45863</v>
      </c>
      <c r="D42" s="25"/>
      <c r="E42" s="25"/>
      <c r="F42" s="25"/>
      <c r="G42" s="25"/>
      <c r="H42" s="28"/>
      <c r="I42" s="18" t="str">
        <f t="shared" si="2"/>
        <v>0</v>
      </c>
      <c r="J42" s="18">
        <f t="shared" si="3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0"/>
        <v>7</v>
      </c>
      <c r="C43" s="6">
        <f t="shared" si="1"/>
        <v>45864</v>
      </c>
      <c r="D43" s="25"/>
      <c r="E43" s="25"/>
      <c r="F43" s="25"/>
      <c r="G43" s="25"/>
      <c r="H43" s="28"/>
      <c r="I43" s="18" t="str">
        <f t="shared" si="2"/>
        <v>0</v>
      </c>
      <c r="J43" s="18">
        <f t="shared" si="3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0"/>
        <v>1</v>
      </c>
      <c r="C44" s="6">
        <f t="shared" si="1"/>
        <v>45865</v>
      </c>
      <c r="D44" s="25"/>
      <c r="E44" s="25"/>
      <c r="F44" s="25"/>
      <c r="G44" s="25"/>
      <c r="H44" s="28"/>
      <c r="I44" s="18" t="str">
        <f t="shared" si="2"/>
        <v>0</v>
      </c>
      <c r="J44" s="18">
        <f t="shared" si="3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0"/>
        <v>2</v>
      </c>
      <c r="C45" s="6">
        <f t="shared" si="1"/>
        <v>45866</v>
      </c>
      <c r="D45" s="25"/>
      <c r="E45" s="25"/>
      <c r="F45" s="25"/>
      <c r="G45" s="25"/>
      <c r="H45" s="28"/>
      <c r="I45" s="18" t="str">
        <f t="shared" si="2"/>
        <v>0</v>
      </c>
      <c r="J45" s="18">
        <f t="shared" si="3"/>
        <v>9.9999999999999995E-7</v>
      </c>
      <c r="K45" s="19"/>
      <c r="L45" s="19"/>
      <c r="M45" s="19"/>
      <c r="N45" s="19"/>
    </row>
    <row r="46" spans="2:14" ht="21" customHeight="1" x14ac:dyDescent="0.2">
      <c r="B46" s="24">
        <f t="shared" si="0"/>
        <v>3</v>
      </c>
      <c r="C46" s="6">
        <f t="shared" si="1"/>
        <v>45867</v>
      </c>
      <c r="D46" s="25"/>
      <c r="E46" s="25"/>
      <c r="F46" s="25"/>
      <c r="G46" s="25"/>
      <c r="H46" s="28"/>
      <c r="I46" s="18" t="str">
        <f t="shared" si="2"/>
        <v>0</v>
      </c>
      <c r="J46" s="18">
        <f t="shared" si="3"/>
        <v>9.9999999999999995E-7</v>
      </c>
      <c r="K46" s="19"/>
      <c r="L46" s="19"/>
      <c r="M46" s="19"/>
      <c r="N46" s="19"/>
    </row>
    <row r="47" spans="2:14" ht="21" customHeight="1" x14ac:dyDescent="0.2">
      <c r="B47" s="24">
        <f t="shared" si="0"/>
        <v>4</v>
      </c>
      <c r="C47" s="6">
        <f t="shared" si="1"/>
        <v>45868</v>
      </c>
      <c r="D47" s="25"/>
      <c r="E47" s="25"/>
      <c r="F47" s="25"/>
      <c r="G47" s="25"/>
      <c r="H47" s="28"/>
      <c r="I47" s="18" t="str">
        <f t="shared" si="2"/>
        <v>0</v>
      </c>
      <c r="J47" s="18">
        <f t="shared" si="3"/>
        <v>9.9999999999999995E-7</v>
      </c>
      <c r="K47" s="19"/>
      <c r="L47" s="19"/>
      <c r="M47" s="19"/>
      <c r="N47" s="19"/>
    </row>
    <row r="48" spans="2:14" ht="21" customHeight="1" x14ac:dyDescent="0.2">
      <c r="B48" s="24">
        <f t="shared" si="0"/>
        <v>5</v>
      </c>
      <c r="C48" s="6">
        <f t="shared" si="1"/>
        <v>45869</v>
      </c>
      <c r="D48" s="25"/>
      <c r="E48" s="25"/>
      <c r="F48" s="25"/>
      <c r="G48" s="25"/>
      <c r="H48" s="28"/>
      <c r="I48" s="18" t="str">
        <f t="shared" si="2"/>
        <v>0</v>
      </c>
      <c r="J48" s="18">
        <f t="shared" si="3"/>
        <v>9.9999999999999995E-7</v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29" t="str">
        <f>IF(SUM(H18:H48)=0,"",SUM(H18:H48))</f>
        <v/>
      </c>
      <c r="I49" s="18">
        <f>SUM(I18:I48)</f>
        <v>0</v>
      </c>
      <c r="J49" s="18">
        <f>SUM(J18:J48)</f>
        <v>3.1000000000000008E-5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I55" s="5" t="s">
        <v>36</v>
      </c>
      <c r="J55" s="16"/>
      <c r="K55" s="16"/>
      <c r="L55" s="16"/>
      <c r="M55" s="16"/>
      <c r="N55" s="16"/>
    </row>
    <row r="56" spans="2:14" ht="12" customHeight="1" x14ac:dyDescent="0.2"/>
  </sheetData>
  <mergeCells count="40">
    <mergeCell ref="B6:E6"/>
    <mergeCell ref="F6:N6"/>
    <mergeCell ref="B1:N2"/>
    <mergeCell ref="B4:E4"/>
    <mergeCell ref="F4:N4"/>
    <mergeCell ref="B5:E5"/>
    <mergeCell ref="F5:N5"/>
    <mergeCell ref="B8:E8"/>
    <mergeCell ref="G8:N8"/>
    <mergeCell ref="B9:C9"/>
    <mergeCell ref="D9:E9"/>
    <mergeCell ref="G9:H9"/>
    <mergeCell ref="I9:N9"/>
    <mergeCell ref="B10:C10"/>
    <mergeCell ref="D10:E10"/>
    <mergeCell ref="G10:H10"/>
    <mergeCell ref="I10:N10"/>
    <mergeCell ref="B11:C11"/>
    <mergeCell ref="D11:E11"/>
    <mergeCell ref="G11:H11"/>
    <mergeCell ref="I11:N11"/>
    <mergeCell ref="B12:C12"/>
    <mergeCell ref="D12:E12"/>
    <mergeCell ref="G12:H12"/>
    <mergeCell ref="I12:N12"/>
    <mergeCell ref="B13:C13"/>
    <mergeCell ref="D13:E13"/>
    <mergeCell ref="G13:H13"/>
    <mergeCell ref="I13:N13"/>
    <mergeCell ref="G14:H14"/>
    <mergeCell ref="I14:N14"/>
    <mergeCell ref="B16:C16"/>
    <mergeCell ref="D16:E16"/>
    <mergeCell ref="F16:G16"/>
    <mergeCell ref="K16:N16"/>
    <mergeCell ref="B49:C49"/>
    <mergeCell ref="D49:G49"/>
    <mergeCell ref="K49:M49"/>
    <mergeCell ref="K50:N50"/>
    <mergeCell ref="B52:N52"/>
  </mergeCells>
  <phoneticPr fontId="7" type="noConversion"/>
  <conditionalFormatting sqref="B18:H18">
    <cfRule type="expression" dxfId="185" priority="30" stopIfTrue="1">
      <formula>OR(WEEKDAY($C$18)=7,WEEKDAY($C$18)=1)</formula>
    </cfRule>
  </conditionalFormatting>
  <conditionalFormatting sqref="B19:H19">
    <cfRule type="expression" dxfId="184" priority="31" stopIfTrue="1">
      <formula>OR(WEEKDAY($C$19)=7,WEEKDAY($C$19)=1)</formula>
    </cfRule>
  </conditionalFormatting>
  <conditionalFormatting sqref="B20:H20">
    <cfRule type="expression" dxfId="183" priority="29" stopIfTrue="1">
      <formula>OR(WEEKDAY($C$20)=7,WEEKDAY($C$20)=1)</formula>
    </cfRule>
  </conditionalFormatting>
  <conditionalFormatting sqref="B21:H21">
    <cfRule type="expression" dxfId="182" priority="28" stopIfTrue="1">
      <formula>OR(WEEKDAY($C$21)=7,WEEKDAY($C$21)=1)</formula>
    </cfRule>
  </conditionalFormatting>
  <conditionalFormatting sqref="B22:H22">
    <cfRule type="expression" dxfId="181" priority="27" stopIfTrue="1">
      <formula>OR(WEEKDAY($C$22)=7,WEEKDAY($C$22)=1)</formula>
    </cfRule>
  </conditionalFormatting>
  <conditionalFormatting sqref="B23:H23">
    <cfRule type="expression" dxfId="180" priority="26" stopIfTrue="1">
      <formula>OR(WEEKDAY($C$23)=7,WEEKDAY($C$23)=1)</formula>
    </cfRule>
  </conditionalFormatting>
  <conditionalFormatting sqref="B24:H24">
    <cfRule type="expression" dxfId="179" priority="25" stopIfTrue="1">
      <formula>OR(WEEKDAY($C$24)=7,WEEKDAY($C$24)=1)</formula>
    </cfRule>
  </conditionalFormatting>
  <conditionalFormatting sqref="B25:H25">
    <cfRule type="expression" dxfId="178" priority="24" stopIfTrue="1">
      <formula>OR(WEEKDAY($C$25)=7,WEEKDAY($C$25)=1)</formula>
    </cfRule>
  </conditionalFormatting>
  <conditionalFormatting sqref="B26:H26">
    <cfRule type="expression" dxfId="177" priority="23" stopIfTrue="1">
      <formula>OR(WEEKDAY($C$26)=7,WEEKDAY($C$26)=1)</formula>
    </cfRule>
  </conditionalFormatting>
  <conditionalFormatting sqref="B27:H27">
    <cfRule type="expression" dxfId="176" priority="22" stopIfTrue="1">
      <formula>OR(WEEKDAY($C$27)=7,WEEKDAY($C$27)=1)</formula>
    </cfRule>
  </conditionalFormatting>
  <conditionalFormatting sqref="B28:H28">
    <cfRule type="expression" dxfId="175" priority="21" stopIfTrue="1">
      <formula>OR(WEEKDAY($C$28)=7,WEEKDAY($C$28)=1)</formula>
    </cfRule>
  </conditionalFormatting>
  <conditionalFormatting sqref="B29:H29">
    <cfRule type="expression" dxfId="174" priority="20" stopIfTrue="1">
      <formula>OR(WEEKDAY($C$29)=7,WEEKDAY($C$29)=1)</formula>
    </cfRule>
  </conditionalFormatting>
  <conditionalFormatting sqref="B30:H30">
    <cfRule type="expression" dxfId="173" priority="19" stopIfTrue="1">
      <formula>OR(WEEKDAY($C$30)=7,WEEKDAY($C$30)=1)</formula>
    </cfRule>
  </conditionalFormatting>
  <conditionalFormatting sqref="B31:H31">
    <cfRule type="expression" dxfId="172" priority="18" stopIfTrue="1">
      <formula>OR(WEEKDAY($C$31)=7,WEEKDAY($C$31)=1)</formula>
    </cfRule>
  </conditionalFormatting>
  <conditionalFormatting sqref="B32:H32">
    <cfRule type="expression" dxfId="171" priority="17" stopIfTrue="1">
      <formula>OR(WEEKDAY($C$32)=7,WEEKDAY($C$32)=1)</formula>
    </cfRule>
  </conditionalFormatting>
  <conditionalFormatting sqref="B33:H33">
    <cfRule type="expression" dxfId="170" priority="16" stopIfTrue="1">
      <formula>OR(WEEKDAY($C$33)=7,WEEKDAY($C$33)=1)</formula>
    </cfRule>
  </conditionalFormatting>
  <conditionalFormatting sqref="B34:H34">
    <cfRule type="expression" dxfId="169" priority="15" stopIfTrue="1">
      <formula>OR(WEEKDAY($C$34)=7,WEEKDAY($C$34)=1)</formula>
    </cfRule>
  </conditionalFormatting>
  <conditionalFormatting sqref="B35:H35">
    <cfRule type="expression" dxfId="168" priority="14" stopIfTrue="1">
      <formula>OR(WEEKDAY($C$35)=7,WEEKDAY($C$35)=1)</formula>
    </cfRule>
  </conditionalFormatting>
  <conditionalFormatting sqref="B36:H36">
    <cfRule type="expression" dxfId="167" priority="13" stopIfTrue="1">
      <formula>OR(WEEKDAY($C$36)=7,WEEKDAY($C$36)=1)</formula>
    </cfRule>
  </conditionalFormatting>
  <conditionalFormatting sqref="B37:H37">
    <cfRule type="expression" dxfId="166" priority="12" stopIfTrue="1">
      <formula>OR(WEEKDAY($C$37)=7,WEEKDAY($C$37)=1)</formula>
    </cfRule>
  </conditionalFormatting>
  <conditionalFormatting sqref="B38:H38">
    <cfRule type="expression" dxfId="165" priority="11" stopIfTrue="1">
      <formula>OR(WEEKDAY($C$38)=7,WEEKDAY($C$38)=1)</formula>
    </cfRule>
  </conditionalFormatting>
  <conditionalFormatting sqref="B39:H39">
    <cfRule type="expression" dxfId="164" priority="10" stopIfTrue="1">
      <formula>OR(WEEKDAY($C$39)=7,WEEKDAY($C$39)=1)</formula>
    </cfRule>
  </conditionalFormatting>
  <conditionalFormatting sqref="B40:H40">
    <cfRule type="expression" dxfId="163" priority="9" stopIfTrue="1">
      <formula>OR(WEEKDAY($C$40)=7,WEEKDAY($C$40)=1)</formula>
    </cfRule>
  </conditionalFormatting>
  <conditionalFormatting sqref="B41:H41">
    <cfRule type="expression" dxfId="162" priority="8" stopIfTrue="1">
      <formula>OR(WEEKDAY($C$41)=7,WEEKDAY($C$41)=1)</formula>
    </cfRule>
  </conditionalFormatting>
  <conditionalFormatting sqref="B42:H42">
    <cfRule type="expression" dxfId="161" priority="7" stopIfTrue="1">
      <formula>OR(WEEKDAY($C$42)=7,WEEKDAY($C$42)=1)</formula>
    </cfRule>
  </conditionalFormatting>
  <conditionalFormatting sqref="B43:H43">
    <cfRule type="expression" dxfId="160" priority="6" stopIfTrue="1">
      <formula>OR(WEEKDAY($C$43)=7,WEEKDAY($C$43)=1)</formula>
    </cfRule>
  </conditionalFormatting>
  <conditionalFormatting sqref="B44:H44">
    <cfRule type="expression" dxfId="159" priority="5" stopIfTrue="1">
      <formula>OR(WEEKDAY($C$44)=7,WEEKDAY($C$44)=1)</formula>
    </cfRule>
  </conditionalFormatting>
  <conditionalFormatting sqref="B45:H45">
    <cfRule type="expression" dxfId="158" priority="4" stopIfTrue="1">
      <formula>OR(WEEKDAY($C$45)=7,WEEKDAY($C$45)=1)</formula>
    </cfRule>
  </conditionalFormatting>
  <conditionalFormatting sqref="B46:H46">
    <cfRule type="expression" dxfId="157" priority="3" stopIfTrue="1">
      <formula>OR(WEEKDAY($C$46)=7,WEEKDAY($C$46)=1)</formula>
    </cfRule>
  </conditionalFormatting>
  <conditionalFormatting sqref="B47:H47">
    <cfRule type="expression" dxfId="156" priority="2" stopIfTrue="1">
      <formula>OR(WEEKDAY($C$47)=7,WEEKDAY($C$47)=1)</formula>
    </cfRule>
  </conditionalFormatting>
  <conditionalFormatting sqref="B48:H48">
    <cfRule type="expression" dxfId="155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BD4E-AFA7-4999-AA06-FB55209E3007}">
  <sheetPr>
    <outlinePr showOutlineSymbols="0"/>
    <pageSetUpPr fitToPage="1"/>
  </sheetPr>
  <dimension ref="B1:N56"/>
  <sheetViews>
    <sheetView showGridLines="0" showRowColHeaders="0" showZeros="0" showOutlineSymbols="0" zoomScaleNormal="100" workbookViewId="0">
      <selection activeCell="F4" sqref="F4:N4"/>
    </sheetView>
  </sheetViews>
  <sheetFormatPr baseColWidth="10" defaultColWidth="11.42578125" defaultRowHeight="14.25" x14ac:dyDescent="0.2"/>
  <cols>
    <col min="1" max="1" width="2.42578125" style="8" customWidth="1"/>
    <col min="2" max="2" width="5.28515625" style="8" customWidth="1"/>
    <col min="3" max="3" width="11.42578125" style="8"/>
    <col min="4" max="8" width="11.28515625" style="8" customWidth="1"/>
    <col min="9" max="10" width="10.7109375" style="8" customWidth="1"/>
    <col min="11" max="14" width="7.7109375" style="8" customWidth="1"/>
    <col min="15" max="16384" width="11.42578125" style="8"/>
  </cols>
  <sheetData>
    <row r="1" spans="2:14" ht="2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1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5" customHeight="1" x14ac:dyDescent="0.2">
      <c r="B3" s="10" t="str">
        <f>Stamminfo!B2</f>
        <v>Letzte Aktualisierung 01.01.2025</v>
      </c>
    </row>
    <row r="4" spans="2:14" ht="21" customHeight="1" x14ac:dyDescent="0.2">
      <c r="B4" s="34" t="s">
        <v>1</v>
      </c>
      <c r="C4" s="34"/>
      <c r="D4" s="34"/>
      <c r="E4" s="34"/>
      <c r="F4" s="40">
        <f>Stamminfo!C3</f>
        <v>0</v>
      </c>
      <c r="G4" s="40"/>
      <c r="H4" s="40"/>
      <c r="I4" s="40"/>
      <c r="J4" s="40"/>
      <c r="K4" s="40"/>
      <c r="L4" s="40"/>
      <c r="M4" s="40"/>
      <c r="N4" s="40"/>
    </row>
    <row r="5" spans="2:14" ht="21" customHeight="1" x14ac:dyDescent="0.2">
      <c r="B5" s="34" t="s">
        <v>38</v>
      </c>
      <c r="C5" s="34"/>
      <c r="D5" s="34"/>
      <c r="E5" s="34"/>
      <c r="F5" s="40">
        <f>Stamminfo!C4</f>
        <v>0</v>
      </c>
      <c r="G5" s="40"/>
      <c r="H5" s="40"/>
      <c r="I5" s="40"/>
      <c r="J5" s="40"/>
      <c r="K5" s="40"/>
      <c r="L5" s="40"/>
      <c r="M5" s="40"/>
      <c r="N5" s="40"/>
    </row>
    <row r="6" spans="2:14" ht="21" customHeight="1" x14ac:dyDescent="0.2">
      <c r="B6" s="34" t="s">
        <v>5</v>
      </c>
      <c r="C6" s="34"/>
      <c r="D6" s="34"/>
      <c r="E6" s="34"/>
      <c r="F6" s="55">
        <f>IF(Stamminfo!C5="","",DATE(Stamminfo!C5,8,DAY(1)))</f>
        <v>45870</v>
      </c>
      <c r="G6" s="56"/>
      <c r="H6" s="56"/>
      <c r="I6" s="56"/>
      <c r="J6" s="56"/>
      <c r="K6" s="56"/>
      <c r="L6" s="56"/>
      <c r="M6" s="56"/>
      <c r="N6" s="57"/>
    </row>
    <row r="7" spans="2:14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ht="21" customHeight="1" x14ac:dyDescent="0.2">
      <c r="B8" s="53" t="s">
        <v>12</v>
      </c>
      <c r="C8" s="51"/>
      <c r="D8" s="51"/>
      <c r="E8" s="51"/>
      <c r="F8" s="21"/>
      <c r="G8" s="53" t="s">
        <v>19</v>
      </c>
      <c r="H8" s="53"/>
      <c r="I8" s="53"/>
      <c r="J8" s="53"/>
      <c r="K8" s="53"/>
      <c r="L8" s="53"/>
      <c r="M8" s="53"/>
      <c r="N8" s="53"/>
    </row>
    <row r="9" spans="2:14" ht="21" customHeight="1" x14ac:dyDescent="0.2">
      <c r="B9" s="51" t="s">
        <v>7</v>
      </c>
      <c r="C9" s="51"/>
      <c r="D9" s="54" t="str">
        <f>IF(Juli!D13="kein Vortrag","0",Juli!D13)</f>
        <v>0</v>
      </c>
      <c r="E9" s="54"/>
      <c r="F9" s="15"/>
      <c r="G9" s="51" t="s">
        <v>16</v>
      </c>
      <c r="H9" s="51"/>
      <c r="I9" s="52" t="str">
        <f>H49</f>
        <v/>
      </c>
      <c r="J9" s="52"/>
      <c r="K9" s="52"/>
      <c r="L9" s="52"/>
      <c r="M9" s="52"/>
      <c r="N9" s="52"/>
    </row>
    <row r="10" spans="2:14" ht="21" customHeight="1" x14ac:dyDescent="0.2">
      <c r="B10" s="51" t="s">
        <v>8</v>
      </c>
      <c r="C10" s="51"/>
      <c r="D10" s="54"/>
      <c r="E10" s="54"/>
      <c r="F10" s="15"/>
      <c r="G10" s="40" t="s">
        <v>17</v>
      </c>
      <c r="H10" s="40"/>
      <c r="I10" s="48" t="str">
        <f>IF(Juli!I14="","0",Juli!I14)</f>
        <v>0</v>
      </c>
      <c r="J10" s="48"/>
      <c r="K10" s="48"/>
      <c r="L10" s="48"/>
      <c r="M10" s="48"/>
      <c r="N10" s="48"/>
    </row>
    <row r="11" spans="2:14" ht="21" customHeight="1" x14ac:dyDescent="0.2">
      <c r="B11" s="51" t="s">
        <v>9</v>
      </c>
      <c r="C11" s="51"/>
      <c r="D11" s="54">
        <f>D9+D10</f>
        <v>0</v>
      </c>
      <c r="E11" s="54"/>
      <c r="F11" s="15"/>
      <c r="G11" s="51" t="s">
        <v>18</v>
      </c>
      <c r="H11" s="51"/>
      <c r="I11" s="52" t="str">
        <f>IF(I9="","",SUM(I9-I10))</f>
        <v/>
      </c>
      <c r="J11" s="52"/>
      <c r="K11" s="52"/>
      <c r="L11" s="52"/>
      <c r="M11" s="52"/>
      <c r="N11" s="52"/>
    </row>
    <row r="12" spans="2:14" ht="21" customHeight="1" x14ac:dyDescent="0.2">
      <c r="B12" s="51" t="s">
        <v>10</v>
      </c>
      <c r="C12" s="51"/>
      <c r="D12" s="54">
        <f>COUNTIF(L18:L48,"x")</f>
        <v>0</v>
      </c>
      <c r="E12" s="54"/>
      <c r="F12" s="15"/>
      <c r="G12" s="51" t="s">
        <v>13</v>
      </c>
      <c r="H12" s="51"/>
      <c r="I12" s="52">
        <f>I49</f>
        <v>0</v>
      </c>
      <c r="J12" s="52"/>
      <c r="K12" s="52"/>
      <c r="L12" s="52"/>
      <c r="M12" s="52"/>
      <c r="N12" s="52"/>
    </row>
    <row r="13" spans="2:14" ht="21" customHeight="1" x14ac:dyDescent="0.2">
      <c r="B13" s="51" t="s">
        <v>11</v>
      </c>
      <c r="C13" s="51"/>
      <c r="D13" s="42" t="str">
        <f>IF(SUM(D11-D12)=0,"0",SUM(D11-D12))</f>
        <v>0</v>
      </c>
      <c r="E13" s="42"/>
      <c r="F13" s="15"/>
      <c r="G13" s="40" t="s">
        <v>15</v>
      </c>
      <c r="H13" s="40"/>
      <c r="I13" s="48"/>
      <c r="J13" s="48"/>
      <c r="K13" s="48"/>
      <c r="L13" s="48"/>
      <c r="M13" s="48"/>
      <c r="N13" s="48"/>
    </row>
    <row r="14" spans="2:14" ht="21" customHeight="1" x14ac:dyDescent="0.2">
      <c r="B14" s="15"/>
      <c r="C14" s="15"/>
      <c r="D14" s="15"/>
      <c r="E14" s="15"/>
      <c r="F14" s="15"/>
      <c r="G14" s="51" t="s">
        <v>14</v>
      </c>
      <c r="H14" s="51"/>
      <c r="I14" s="52" t="str">
        <f>IF(OR(I9="",I12=""),"",I12+I13-I11)</f>
        <v/>
      </c>
      <c r="J14" s="52"/>
      <c r="K14" s="52"/>
      <c r="L14" s="52"/>
      <c r="M14" s="52"/>
      <c r="N14" s="52"/>
    </row>
    <row r="16" spans="2:14" ht="24" customHeight="1" x14ac:dyDescent="0.2">
      <c r="B16" s="49" t="s">
        <v>25</v>
      </c>
      <c r="C16" s="50"/>
      <c r="D16" s="49" t="s">
        <v>26</v>
      </c>
      <c r="E16" s="50"/>
      <c r="F16" s="49" t="s">
        <v>27</v>
      </c>
      <c r="G16" s="50"/>
      <c r="H16" s="2" t="s">
        <v>22</v>
      </c>
      <c r="I16" s="2" t="s">
        <v>23</v>
      </c>
      <c r="J16" s="7" t="s">
        <v>24</v>
      </c>
      <c r="K16" s="42" t="s">
        <v>28</v>
      </c>
      <c r="L16" s="42"/>
      <c r="M16" s="42"/>
      <c r="N16" s="42"/>
    </row>
    <row r="17" spans="2:14" ht="15.75" customHeight="1" x14ac:dyDescent="0.2">
      <c r="B17" s="11"/>
      <c r="C17" s="12"/>
      <c r="D17" s="3" t="s">
        <v>20</v>
      </c>
      <c r="E17" s="4" t="s">
        <v>21</v>
      </c>
      <c r="F17" s="3" t="s">
        <v>20</v>
      </c>
      <c r="G17" s="4" t="s">
        <v>21</v>
      </c>
      <c r="H17" s="13"/>
      <c r="I17" s="13"/>
      <c r="J17" s="14"/>
      <c r="K17" s="1" t="s">
        <v>29</v>
      </c>
      <c r="L17" s="1" t="s">
        <v>6</v>
      </c>
      <c r="M17" s="1" t="s">
        <v>30</v>
      </c>
      <c r="N17" s="1" t="s">
        <v>31</v>
      </c>
    </row>
    <row r="18" spans="2:14" ht="21" customHeight="1" x14ac:dyDescent="0.2">
      <c r="B18" s="24">
        <f>WEEKDAY(Beginndatum_8)</f>
        <v>6</v>
      </c>
      <c r="C18" s="6">
        <f>Beginndatum_8</f>
        <v>45870</v>
      </c>
      <c r="D18" s="27"/>
      <c r="E18" s="27"/>
      <c r="F18" s="25"/>
      <c r="G18" s="25"/>
      <c r="H18" s="28"/>
      <c r="I18" s="18" t="str">
        <f>IF(OR(K18="x",L18="x",M18="x", ),H18,IF(F18&lt;&gt;"",((G18+(G18&lt;F18)-F18)+(E18+(E18&lt;D18)-D18))*24,IF(D18&lt;&gt;"",((E18+(E18&lt;D18)-D18)+(G18+(G18&lt;F18)-F18))*24,"0")))</f>
        <v>0</v>
      </c>
      <c r="J18" s="18">
        <f>IF(OR(N18="krank",N18="Urlaub",N18="Feiertag"),"0",IF(OR(C18="",I18=0),"",IF(I18-H18=0,0.000001,I18-H18)))</f>
        <v>9.9999999999999995E-7</v>
      </c>
      <c r="K18" s="19"/>
      <c r="L18" s="19"/>
      <c r="M18" s="19"/>
      <c r="N18" s="19"/>
    </row>
    <row r="19" spans="2:14" ht="21" customHeight="1" x14ac:dyDescent="0.2">
      <c r="B19" s="24">
        <f t="shared" ref="B19:B48" si="0">IF(C19="","",WEEKDAY(C19))</f>
        <v>7</v>
      </c>
      <c r="C19" s="6">
        <f t="shared" ref="C19:C48" si="1">IF(C18&lt;&gt;"",IF(MONTH(Beginndatum_8)=MONTH(C18+1),C18+1,""),"")</f>
        <v>45871</v>
      </c>
      <c r="D19" s="25"/>
      <c r="E19" s="25"/>
      <c r="F19" s="25"/>
      <c r="G19" s="25"/>
      <c r="H19" s="28"/>
      <c r="I19" s="18" t="str">
        <f t="shared" ref="I19:I48" si="2">IF(OR(K19="x",L19="x",M19="x", ),H19,IF(F19&lt;&gt;"",((G19+(G19&lt;F19)-F19)+(E19+(E19&lt;D19)-D19))*24,IF(D19&lt;&gt;"",((E19+(E19&lt;D19)-D19)+(G19+(G19&lt;F19)-F19))*24,"0")))</f>
        <v>0</v>
      </c>
      <c r="J19" s="18">
        <f t="shared" ref="J19:J48" si="3">IF(OR(N19="krank",N19="Urlaub",N19="Feiertag"),"0",IF(OR(C19="",I19=0),"",IF(I19-H19=0,0.000001,I19-H19)))</f>
        <v>9.9999999999999995E-7</v>
      </c>
      <c r="K19" s="19"/>
      <c r="L19" s="19"/>
      <c r="M19" s="19"/>
      <c r="N19" s="19"/>
    </row>
    <row r="20" spans="2:14" ht="21" customHeight="1" x14ac:dyDescent="0.2">
      <c r="B20" s="24">
        <f t="shared" si="0"/>
        <v>1</v>
      </c>
      <c r="C20" s="6">
        <f t="shared" si="1"/>
        <v>45872</v>
      </c>
      <c r="D20" s="25"/>
      <c r="E20" s="25"/>
      <c r="F20" s="25"/>
      <c r="G20" s="25"/>
      <c r="H20" s="28"/>
      <c r="I20" s="18" t="str">
        <f t="shared" si="2"/>
        <v>0</v>
      </c>
      <c r="J20" s="18">
        <f t="shared" si="3"/>
        <v>9.9999999999999995E-7</v>
      </c>
      <c r="K20" s="19"/>
      <c r="L20" s="19"/>
      <c r="M20" s="19"/>
      <c r="N20" s="19"/>
    </row>
    <row r="21" spans="2:14" ht="21" customHeight="1" x14ac:dyDescent="0.2">
      <c r="B21" s="24">
        <f t="shared" si="0"/>
        <v>2</v>
      </c>
      <c r="C21" s="6">
        <f t="shared" si="1"/>
        <v>45873</v>
      </c>
      <c r="D21" s="25"/>
      <c r="E21" s="25"/>
      <c r="F21" s="25"/>
      <c r="G21" s="25"/>
      <c r="H21" s="28"/>
      <c r="I21" s="18" t="str">
        <f t="shared" si="2"/>
        <v>0</v>
      </c>
      <c r="J21" s="18">
        <f t="shared" si="3"/>
        <v>9.9999999999999995E-7</v>
      </c>
      <c r="K21" s="19"/>
      <c r="L21" s="19"/>
      <c r="M21" s="19"/>
      <c r="N21" s="19"/>
    </row>
    <row r="22" spans="2:14" ht="21" customHeight="1" x14ac:dyDescent="0.2">
      <c r="B22" s="24">
        <f t="shared" si="0"/>
        <v>3</v>
      </c>
      <c r="C22" s="6">
        <f t="shared" si="1"/>
        <v>45874</v>
      </c>
      <c r="D22" s="25"/>
      <c r="E22" s="25"/>
      <c r="F22" s="25"/>
      <c r="G22" s="25"/>
      <c r="H22" s="28"/>
      <c r="I22" s="18" t="str">
        <f t="shared" si="2"/>
        <v>0</v>
      </c>
      <c r="J22" s="18">
        <f t="shared" si="3"/>
        <v>9.9999999999999995E-7</v>
      </c>
      <c r="K22" s="19"/>
      <c r="L22" s="19"/>
      <c r="M22" s="19"/>
      <c r="N22" s="19"/>
    </row>
    <row r="23" spans="2:14" ht="21" customHeight="1" x14ac:dyDescent="0.2">
      <c r="B23" s="24">
        <f t="shared" si="0"/>
        <v>4</v>
      </c>
      <c r="C23" s="6">
        <f t="shared" si="1"/>
        <v>45875</v>
      </c>
      <c r="D23" s="25"/>
      <c r="E23" s="25"/>
      <c r="F23" s="25"/>
      <c r="G23" s="25"/>
      <c r="H23" s="28"/>
      <c r="I23" s="18" t="str">
        <f t="shared" si="2"/>
        <v>0</v>
      </c>
      <c r="J23" s="18">
        <f t="shared" si="3"/>
        <v>9.9999999999999995E-7</v>
      </c>
      <c r="K23" s="19"/>
      <c r="L23" s="19"/>
      <c r="M23" s="19"/>
      <c r="N23" s="19"/>
    </row>
    <row r="24" spans="2:14" ht="21" customHeight="1" x14ac:dyDescent="0.2">
      <c r="B24" s="24">
        <f t="shared" si="0"/>
        <v>5</v>
      </c>
      <c r="C24" s="6">
        <f t="shared" si="1"/>
        <v>45876</v>
      </c>
      <c r="D24" s="25"/>
      <c r="E24" s="25"/>
      <c r="F24" s="25"/>
      <c r="G24" s="25"/>
      <c r="H24" s="28"/>
      <c r="I24" s="18" t="str">
        <f t="shared" si="2"/>
        <v>0</v>
      </c>
      <c r="J24" s="18">
        <f t="shared" si="3"/>
        <v>9.9999999999999995E-7</v>
      </c>
      <c r="K24" s="19"/>
      <c r="L24" s="19"/>
      <c r="M24" s="19"/>
      <c r="N24" s="19"/>
    </row>
    <row r="25" spans="2:14" ht="21" customHeight="1" x14ac:dyDescent="0.2">
      <c r="B25" s="24">
        <f t="shared" si="0"/>
        <v>6</v>
      </c>
      <c r="C25" s="6">
        <f t="shared" si="1"/>
        <v>45877</v>
      </c>
      <c r="D25" s="25"/>
      <c r="E25" s="25"/>
      <c r="F25" s="25"/>
      <c r="G25" s="25"/>
      <c r="H25" s="28"/>
      <c r="I25" s="18" t="str">
        <f t="shared" si="2"/>
        <v>0</v>
      </c>
      <c r="J25" s="18">
        <f t="shared" si="3"/>
        <v>9.9999999999999995E-7</v>
      </c>
      <c r="K25" s="19"/>
      <c r="L25" s="19"/>
      <c r="M25" s="19"/>
      <c r="N25" s="19"/>
    </row>
    <row r="26" spans="2:14" ht="21" customHeight="1" x14ac:dyDescent="0.2">
      <c r="B26" s="24">
        <f t="shared" si="0"/>
        <v>7</v>
      </c>
      <c r="C26" s="6">
        <f t="shared" si="1"/>
        <v>45878</v>
      </c>
      <c r="D26" s="25"/>
      <c r="E26" s="25"/>
      <c r="F26" s="25"/>
      <c r="G26" s="25"/>
      <c r="H26" s="28"/>
      <c r="I26" s="18" t="str">
        <f t="shared" si="2"/>
        <v>0</v>
      </c>
      <c r="J26" s="18">
        <f t="shared" si="3"/>
        <v>9.9999999999999995E-7</v>
      </c>
      <c r="K26" s="19"/>
      <c r="L26" s="19"/>
      <c r="M26" s="19"/>
      <c r="N26" s="19"/>
    </row>
    <row r="27" spans="2:14" ht="21" customHeight="1" x14ac:dyDescent="0.2">
      <c r="B27" s="24">
        <f t="shared" si="0"/>
        <v>1</v>
      </c>
      <c r="C27" s="6">
        <f t="shared" si="1"/>
        <v>45879</v>
      </c>
      <c r="D27" s="25"/>
      <c r="E27" s="25"/>
      <c r="F27" s="25"/>
      <c r="G27" s="25"/>
      <c r="H27" s="28"/>
      <c r="I27" s="18" t="str">
        <f t="shared" si="2"/>
        <v>0</v>
      </c>
      <c r="J27" s="18">
        <f t="shared" si="3"/>
        <v>9.9999999999999995E-7</v>
      </c>
      <c r="K27" s="19"/>
      <c r="L27" s="19"/>
      <c r="M27" s="19"/>
      <c r="N27" s="19"/>
    </row>
    <row r="28" spans="2:14" ht="21" customHeight="1" x14ac:dyDescent="0.2">
      <c r="B28" s="24">
        <f t="shared" si="0"/>
        <v>2</v>
      </c>
      <c r="C28" s="6">
        <f t="shared" si="1"/>
        <v>45880</v>
      </c>
      <c r="D28" s="25"/>
      <c r="E28" s="25"/>
      <c r="F28" s="25"/>
      <c r="G28" s="25"/>
      <c r="H28" s="28"/>
      <c r="I28" s="18" t="str">
        <f t="shared" si="2"/>
        <v>0</v>
      </c>
      <c r="J28" s="18">
        <f t="shared" si="3"/>
        <v>9.9999999999999995E-7</v>
      </c>
      <c r="K28" s="19"/>
      <c r="L28" s="19"/>
      <c r="M28" s="19"/>
      <c r="N28" s="19"/>
    </row>
    <row r="29" spans="2:14" ht="21" customHeight="1" x14ac:dyDescent="0.2">
      <c r="B29" s="24">
        <f t="shared" si="0"/>
        <v>3</v>
      </c>
      <c r="C29" s="6">
        <f t="shared" si="1"/>
        <v>45881</v>
      </c>
      <c r="D29" s="25"/>
      <c r="E29" s="25"/>
      <c r="F29" s="25"/>
      <c r="G29" s="25"/>
      <c r="H29" s="28"/>
      <c r="I29" s="18" t="str">
        <f t="shared" si="2"/>
        <v>0</v>
      </c>
      <c r="J29" s="18">
        <f t="shared" si="3"/>
        <v>9.9999999999999995E-7</v>
      </c>
      <c r="K29" s="19"/>
      <c r="L29" s="19"/>
      <c r="M29" s="19"/>
      <c r="N29" s="19"/>
    </row>
    <row r="30" spans="2:14" ht="21" customHeight="1" x14ac:dyDescent="0.2">
      <c r="B30" s="24">
        <f t="shared" si="0"/>
        <v>4</v>
      </c>
      <c r="C30" s="6">
        <f t="shared" si="1"/>
        <v>45882</v>
      </c>
      <c r="D30" s="25"/>
      <c r="E30" s="25"/>
      <c r="F30" s="25"/>
      <c r="G30" s="25"/>
      <c r="H30" s="28"/>
      <c r="I30" s="18" t="str">
        <f t="shared" si="2"/>
        <v>0</v>
      </c>
      <c r="J30" s="18">
        <f t="shared" si="3"/>
        <v>9.9999999999999995E-7</v>
      </c>
      <c r="K30" s="19"/>
      <c r="L30" s="19"/>
      <c r="M30" s="19"/>
      <c r="N30" s="19"/>
    </row>
    <row r="31" spans="2:14" ht="21" customHeight="1" x14ac:dyDescent="0.2">
      <c r="B31" s="24">
        <f t="shared" si="0"/>
        <v>5</v>
      </c>
      <c r="C31" s="6">
        <f t="shared" si="1"/>
        <v>45883</v>
      </c>
      <c r="D31" s="25"/>
      <c r="E31" s="25"/>
      <c r="F31" s="25"/>
      <c r="G31" s="25"/>
      <c r="H31" s="28"/>
      <c r="I31" s="18" t="str">
        <f t="shared" si="2"/>
        <v>0</v>
      </c>
      <c r="J31" s="18">
        <f t="shared" si="3"/>
        <v>9.9999999999999995E-7</v>
      </c>
      <c r="K31" s="19"/>
      <c r="L31" s="19"/>
      <c r="M31" s="19"/>
      <c r="N31" s="19"/>
    </row>
    <row r="32" spans="2:14" ht="21" customHeight="1" x14ac:dyDescent="0.2">
      <c r="B32" s="24">
        <f t="shared" si="0"/>
        <v>6</v>
      </c>
      <c r="C32" s="6">
        <f t="shared" si="1"/>
        <v>45884</v>
      </c>
      <c r="D32" s="25"/>
      <c r="E32" s="25"/>
      <c r="F32" s="25"/>
      <c r="G32" s="25"/>
      <c r="H32" s="28"/>
      <c r="I32" s="18" t="str">
        <f t="shared" si="2"/>
        <v>0</v>
      </c>
      <c r="J32" s="18">
        <f t="shared" si="3"/>
        <v>9.9999999999999995E-7</v>
      </c>
      <c r="K32" s="19"/>
      <c r="L32" s="19"/>
      <c r="M32" s="19"/>
      <c r="N32" s="19"/>
    </row>
    <row r="33" spans="2:14" ht="21" customHeight="1" x14ac:dyDescent="0.2">
      <c r="B33" s="24">
        <f t="shared" si="0"/>
        <v>7</v>
      </c>
      <c r="C33" s="6">
        <f t="shared" si="1"/>
        <v>45885</v>
      </c>
      <c r="D33" s="25"/>
      <c r="E33" s="25"/>
      <c r="F33" s="25"/>
      <c r="G33" s="25"/>
      <c r="H33" s="28"/>
      <c r="I33" s="18" t="str">
        <f t="shared" si="2"/>
        <v>0</v>
      </c>
      <c r="J33" s="18">
        <f t="shared" si="3"/>
        <v>9.9999999999999995E-7</v>
      </c>
      <c r="K33" s="19"/>
      <c r="L33" s="19"/>
      <c r="M33" s="19"/>
      <c r="N33" s="19"/>
    </row>
    <row r="34" spans="2:14" ht="21" customHeight="1" x14ac:dyDescent="0.2">
      <c r="B34" s="24">
        <f t="shared" si="0"/>
        <v>1</v>
      </c>
      <c r="C34" s="6">
        <f t="shared" si="1"/>
        <v>45886</v>
      </c>
      <c r="D34" s="25"/>
      <c r="E34" s="25"/>
      <c r="F34" s="25"/>
      <c r="G34" s="25"/>
      <c r="H34" s="28"/>
      <c r="I34" s="18" t="str">
        <f t="shared" si="2"/>
        <v>0</v>
      </c>
      <c r="J34" s="18">
        <f t="shared" si="3"/>
        <v>9.9999999999999995E-7</v>
      </c>
      <c r="K34" s="19"/>
      <c r="L34" s="19"/>
      <c r="M34" s="19"/>
      <c r="N34" s="19"/>
    </row>
    <row r="35" spans="2:14" ht="21" customHeight="1" x14ac:dyDescent="0.2">
      <c r="B35" s="24">
        <f t="shared" si="0"/>
        <v>2</v>
      </c>
      <c r="C35" s="6">
        <f t="shared" si="1"/>
        <v>45887</v>
      </c>
      <c r="D35" s="25"/>
      <c r="E35" s="25"/>
      <c r="F35" s="25"/>
      <c r="G35" s="25"/>
      <c r="H35" s="28"/>
      <c r="I35" s="18" t="str">
        <f t="shared" si="2"/>
        <v>0</v>
      </c>
      <c r="J35" s="18">
        <f t="shared" si="3"/>
        <v>9.9999999999999995E-7</v>
      </c>
      <c r="K35" s="19"/>
      <c r="L35" s="19"/>
      <c r="M35" s="19"/>
      <c r="N35" s="19"/>
    </row>
    <row r="36" spans="2:14" ht="21" customHeight="1" x14ac:dyDescent="0.2">
      <c r="B36" s="24">
        <f t="shared" si="0"/>
        <v>3</v>
      </c>
      <c r="C36" s="6">
        <f t="shared" si="1"/>
        <v>45888</v>
      </c>
      <c r="D36" s="25"/>
      <c r="E36" s="25"/>
      <c r="F36" s="25"/>
      <c r="G36" s="25"/>
      <c r="H36" s="28"/>
      <c r="I36" s="18" t="str">
        <f t="shared" si="2"/>
        <v>0</v>
      </c>
      <c r="J36" s="18">
        <f t="shared" si="3"/>
        <v>9.9999999999999995E-7</v>
      </c>
      <c r="K36" s="19"/>
      <c r="L36" s="19"/>
      <c r="M36" s="19"/>
      <c r="N36" s="19"/>
    </row>
    <row r="37" spans="2:14" ht="21" customHeight="1" x14ac:dyDescent="0.2">
      <c r="B37" s="24">
        <f t="shared" si="0"/>
        <v>4</v>
      </c>
      <c r="C37" s="6">
        <f t="shared" si="1"/>
        <v>45889</v>
      </c>
      <c r="D37" s="25"/>
      <c r="E37" s="25"/>
      <c r="F37" s="25"/>
      <c r="G37" s="25"/>
      <c r="H37" s="28"/>
      <c r="I37" s="18" t="str">
        <f t="shared" si="2"/>
        <v>0</v>
      </c>
      <c r="J37" s="18">
        <f t="shared" si="3"/>
        <v>9.9999999999999995E-7</v>
      </c>
      <c r="K37" s="19"/>
      <c r="L37" s="19"/>
      <c r="M37" s="19"/>
      <c r="N37" s="19"/>
    </row>
    <row r="38" spans="2:14" ht="21" customHeight="1" x14ac:dyDescent="0.2">
      <c r="B38" s="24">
        <f t="shared" si="0"/>
        <v>5</v>
      </c>
      <c r="C38" s="6">
        <f t="shared" si="1"/>
        <v>45890</v>
      </c>
      <c r="D38" s="25"/>
      <c r="E38" s="25"/>
      <c r="F38" s="25"/>
      <c r="G38" s="25"/>
      <c r="H38" s="28"/>
      <c r="I38" s="18" t="str">
        <f t="shared" si="2"/>
        <v>0</v>
      </c>
      <c r="J38" s="18">
        <f t="shared" si="3"/>
        <v>9.9999999999999995E-7</v>
      </c>
      <c r="K38" s="19"/>
      <c r="L38" s="19"/>
      <c r="M38" s="19"/>
      <c r="N38" s="19"/>
    </row>
    <row r="39" spans="2:14" ht="21" customHeight="1" x14ac:dyDescent="0.2">
      <c r="B39" s="24">
        <f t="shared" si="0"/>
        <v>6</v>
      </c>
      <c r="C39" s="6">
        <f t="shared" si="1"/>
        <v>45891</v>
      </c>
      <c r="D39" s="25"/>
      <c r="E39" s="25"/>
      <c r="F39" s="25"/>
      <c r="G39" s="25"/>
      <c r="H39" s="28"/>
      <c r="I39" s="18" t="str">
        <f t="shared" si="2"/>
        <v>0</v>
      </c>
      <c r="J39" s="18">
        <f t="shared" si="3"/>
        <v>9.9999999999999995E-7</v>
      </c>
      <c r="K39" s="19"/>
      <c r="L39" s="19"/>
      <c r="M39" s="19"/>
      <c r="N39" s="19"/>
    </row>
    <row r="40" spans="2:14" ht="21" customHeight="1" x14ac:dyDescent="0.2">
      <c r="B40" s="24">
        <f t="shared" si="0"/>
        <v>7</v>
      </c>
      <c r="C40" s="6">
        <f t="shared" si="1"/>
        <v>45892</v>
      </c>
      <c r="D40" s="25"/>
      <c r="E40" s="25"/>
      <c r="F40" s="25"/>
      <c r="G40" s="25"/>
      <c r="H40" s="28"/>
      <c r="I40" s="18" t="str">
        <f t="shared" si="2"/>
        <v>0</v>
      </c>
      <c r="J40" s="18">
        <f t="shared" si="3"/>
        <v>9.9999999999999995E-7</v>
      </c>
      <c r="K40" s="19"/>
      <c r="L40" s="19"/>
      <c r="M40" s="19"/>
      <c r="N40" s="19"/>
    </row>
    <row r="41" spans="2:14" ht="21" customHeight="1" x14ac:dyDescent="0.2">
      <c r="B41" s="24">
        <f t="shared" si="0"/>
        <v>1</v>
      </c>
      <c r="C41" s="6">
        <f t="shared" si="1"/>
        <v>45893</v>
      </c>
      <c r="D41" s="25"/>
      <c r="E41" s="25"/>
      <c r="F41" s="25"/>
      <c r="G41" s="25"/>
      <c r="H41" s="28"/>
      <c r="I41" s="18" t="str">
        <f t="shared" si="2"/>
        <v>0</v>
      </c>
      <c r="J41" s="18">
        <f t="shared" si="3"/>
        <v>9.9999999999999995E-7</v>
      </c>
      <c r="K41" s="19"/>
      <c r="L41" s="19"/>
      <c r="M41" s="19"/>
      <c r="N41" s="19"/>
    </row>
    <row r="42" spans="2:14" ht="21" customHeight="1" x14ac:dyDescent="0.2">
      <c r="B42" s="24">
        <f t="shared" si="0"/>
        <v>2</v>
      </c>
      <c r="C42" s="6">
        <f t="shared" si="1"/>
        <v>45894</v>
      </c>
      <c r="D42" s="25"/>
      <c r="E42" s="25"/>
      <c r="F42" s="25"/>
      <c r="G42" s="25"/>
      <c r="H42" s="28"/>
      <c r="I42" s="18" t="str">
        <f t="shared" si="2"/>
        <v>0</v>
      </c>
      <c r="J42" s="18">
        <f t="shared" si="3"/>
        <v>9.9999999999999995E-7</v>
      </c>
      <c r="K42" s="19"/>
      <c r="L42" s="19"/>
      <c r="M42" s="19"/>
      <c r="N42" s="19"/>
    </row>
    <row r="43" spans="2:14" ht="21" customHeight="1" x14ac:dyDescent="0.2">
      <c r="B43" s="24">
        <f t="shared" si="0"/>
        <v>3</v>
      </c>
      <c r="C43" s="6">
        <f t="shared" si="1"/>
        <v>45895</v>
      </c>
      <c r="D43" s="25"/>
      <c r="E43" s="25"/>
      <c r="F43" s="25"/>
      <c r="G43" s="25"/>
      <c r="H43" s="28"/>
      <c r="I43" s="18" t="str">
        <f t="shared" si="2"/>
        <v>0</v>
      </c>
      <c r="J43" s="18">
        <f t="shared" si="3"/>
        <v>9.9999999999999995E-7</v>
      </c>
      <c r="K43" s="19"/>
      <c r="L43" s="19"/>
      <c r="M43" s="19"/>
      <c r="N43" s="19"/>
    </row>
    <row r="44" spans="2:14" ht="21" customHeight="1" x14ac:dyDescent="0.2">
      <c r="B44" s="24">
        <f t="shared" si="0"/>
        <v>4</v>
      </c>
      <c r="C44" s="6">
        <f t="shared" si="1"/>
        <v>45896</v>
      </c>
      <c r="D44" s="25"/>
      <c r="E44" s="25"/>
      <c r="F44" s="25"/>
      <c r="G44" s="25"/>
      <c r="H44" s="28"/>
      <c r="I44" s="18" t="str">
        <f t="shared" si="2"/>
        <v>0</v>
      </c>
      <c r="J44" s="18">
        <f t="shared" si="3"/>
        <v>9.9999999999999995E-7</v>
      </c>
      <c r="K44" s="19"/>
      <c r="L44" s="19"/>
      <c r="M44" s="19"/>
      <c r="N44" s="19"/>
    </row>
    <row r="45" spans="2:14" ht="21" customHeight="1" x14ac:dyDescent="0.2">
      <c r="B45" s="24">
        <f t="shared" si="0"/>
        <v>5</v>
      </c>
      <c r="C45" s="6">
        <f t="shared" si="1"/>
        <v>45897</v>
      </c>
      <c r="D45" s="25"/>
      <c r="E45" s="25"/>
      <c r="F45" s="25"/>
      <c r="G45" s="25"/>
      <c r="H45" s="28"/>
      <c r="I45" s="18" t="str">
        <f t="shared" si="2"/>
        <v>0</v>
      </c>
      <c r="J45" s="18">
        <f t="shared" si="3"/>
        <v>9.9999999999999995E-7</v>
      </c>
      <c r="K45" s="19"/>
      <c r="L45" s="19"/>
      <c r="M45" s="19"/>
      <c r="N45" s="19"/>
    </row>
    <row r="46" spans="2:14" ht="21" customHeight="1" x14ac:dyDescent="0.2">
      <c r="B46" s="24">
        <f t="shared" si="0"/>
        <v>6</v>
      </c>
      <c r="C46" s="6">
        <f t="shared" si="1"/>
        <v>45898</v>
      </c>
      <c r="D46" s="25"/>
      <c r="E46" s="25"/>
      <c r="F46" s="25"/>
      <c r="G46" s="25"/>
      <c r="H46" s="28"/>
      <c r="I46" s="18" t="str">
        <f t="shared" si="2"/>
        <v>0</v>
      </c>
      <c r="J46" s="18">
        <f t="shared" si="3"/>
        <v>9.9999999999999995E-7</v>
      </c>
      <c r="K46" s="19"/>
      <c r="L46" s="19"/>
      <c r="M46" s="19"/>
      <c r="N46" s="19"/>
    </row>
    <row r="47" spans="2:14" ht="21" customHeight="1" x14ac:dyDescent="0.2">
      <c r="B47" s="24">
        <f t="shared" si="0"/>
        <v>7</v>
      </c>
      <c r="C47" s="6">
        <f t="shared" si="1"/>
        <v>45899</v>
      </c>
      <c r="D47" s="25"/>
      <c r="E47" s="25"/>
      <c r="F47" s="25"/>
      <c r="G47" s="25"/>
      <c r="H47" s="28"/>
      <c r="I47" s="18" t="str">
        <f t="shared" si="2"/>
        <v>0</v>
      </c>
      <c r="J47" s="18">
        <f t="shared" si="3"/>
        <v>9.9999999999999995E-7</v>
      </c>
      <c r="K47" s="19"/>
      <c r="L47" s="19"/>
      <c r="M47" s="19"/>
      <c r="N47" s="19"/>
    </row>
    <row r="48" spans="2:14" ht="21" customHeight="1" x14ac:dyDescent="0.2">
      <c r="B48" s="24">
        <f t="shared" si="0"/>
        <v>1</v>
      </c>
      <c r="C48" s="6">
        <f t="shared" si="1"/>
        <v>45900</v>
      </c>
      <c r="D48" s="25"/>
      <c r="E48" s="25"/>
      <c r="F48" s="25"/>
      <c r="G48" s="25"/>
      <c r="H48" s="28"/>
      <c r="I48" s="18" t="str">
        <f t="shared" si="2"/>
        <v>0</v>
      </c>
      <c r="J48" s="18">
        <f t="shared" si="3"/>
        <v>9.9999999999999995E-7</v>
      </c>
      <c r="K48" s="19"/>
      <c r="L48" s="19"/>
      <c r="M48" s="19"/>
      <c r="N48" s="19"/>
    </row>
    <row r="49" spans="2:14" ht="21" customHeight="1" x14ac:dyDescent="0.2">
      <c r="B49" s="42" t="s">
        <v>32</v>
      </c>
      <c r="C49" s="42"/>
      <c r="D49" s="43"/>
      <c r="E49" s="43"/>
      <c r="F49" s="43"/>
      <c r="G49" s="43"/>
      <c r="H49" s="29" t="str">
        <f>IF(SUM(H18:H48)=0,"",SUM(H18:H48))</f>
        <v/>
      </c>
      <c r="I49" s="18">
        <f>SUM(I18:I48)</f>
        <v>0</v>
      </c>
      <c r="J49" s="18">
        <f>SUM(J18:J48)</f>
        <v>3.1000000000000008E-5</v>
      </c>
      <c r="K49" s="44" t="s">
        <v>33</v>
      </c>
      <c r="L49" s="45"/>
      <c r="M49" s="46"/>
      <c r="N49" s="23">
        <f>COUNTIF(N18:N48,"x")</f>
        <v>0</v>
      </c>
    </row>
    <row r="50" spans="2:14" ht="18" customHeight="1" x14ac:dyDescent="0.2">
      <c r="K50" s="47" t="s">
        <v>34</v>
      </c>
      <c r="L50" s="47"/>
      <c r="M50" s="47"/>
      <c r="N50" s="47"/>
    </row>
    <row r="51" spans="2:14" ht="3.75" customHeight="1" x14ac:dyDescent="0.2"/>
    <row r="52" spans="2:14" ht="82.5" customHeight="1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 ht="5.0999999999999996" customHeight="1" x14ac:dyDescent="0.2"/>
    <row r="54" spans="2:14" x14ac:dyDescent="0.2">
      <c r="B54" s="15" t="s">
        <v>35</v>
      </c>
    </row>
    <row r="55" spans="2:14" x14ac:dyDescent="0.2">
      <c r="B55" s="15" t="s">
        <v>37</v>
      </c>
      <c r="I55" s="5" t="s">
        <v>36</v>
      </c>
      <c r="J55" s="16"/>
      <c r="K55" s="16"/>
      <c r="L55" s="16"/>
      <c r="M55" s="16"/>
      <c r="N55" s="16"/>
    </row>
    <row r="56" spans="2:14" ht="12" customHeight="1" x14ac:dyDescent="0.2"/>
  </sheetData>
  <mergeCells count="40">
    <mergeCell ref="B6:E6"/>
    <mergeCell ref="F6:N6"/>
    <mergeCell ref="B1:N2"/>
    <mergeCell ref="B4:E4"/>
    <mergeCell ref="F4:N4"/>
    <mergeCell ref="B5:E5"/>
    <mergeCell ref="F5:N5"/>
    <mergeCell ref="B8:E8"/>
    <mergeCell ref="G8:N8"/>
    <mergeCell ref="B9:C9"/>
    <mergeCell ref="D9:E9"/>
    <mergeCell ref="G9:H9"/>
    <mergeCell ref="I9:N9"/>
    <mergeCell ref="B10:C10"/>
    <mergeCell ref="D10:E10"/>
    <mergeCell ref="G10:H10"/>
    <mergeCell ref="I10:N10"/>
    <mergeCell ref="B11:C11"/>
    <mergeCell ref="D11:E11"/>
    <mergeCell ref="G11:H11"/>
    <mergeCell ref="I11:N11"/>
    <mergeCell ref="B12:C12"/>
    <mergeCell ref="D12:E12"/>
    <mergeCell ref="G12:H12"/>
    <mergeCell ref="I12:N12"/>
    <mergeCell ref="B13:C13"/>
    <mergeCell ref="D13:E13"/>
    <mergeCell ref="G13:H13"/>
    <mergeCell ref="I13:N13"/>
    <mergeCell ref="G14:H14"/>
    <mergeCell ref="I14:N14"/>
    <mergeCell ref="B16:C16"/>
    <mergeCell ref="D16:E16"/>
    <mergeCell ref="F16:G16"/>
    <mergeCell ref="K16:N16"/>
    <mergeCell ref="B49:C49"/>
    <mergeCell ref="D49:G49"/>
    <mergeCell ref="K49:M49"/>
    <mergeCell ref="K50:N50"/>
    <mergeCell ref="B52:N52"/>
  </mergeCells>
  <phoneticPr fontId="7" type="noConversion"/>
  <conditionalFormatting sqref="B18:H18">
    <cfRule type="expression" dxfId="154" priority="30" stopIfTrue="1">
      <formula>OR(WEEKDAY($C$18)=7,WEEKDAY($C$18)=1)</formula>
    </cfRule>
  </conditionalFormatting>
  <conditionalFormatting sqref="B19:H19">
    <cfRule type="expression" dxfId="153" priority="31" stopIfTrue="1">
      <formula>OR(WEEKDAY($C$19)=7,WEEKDAY($C$19)=1)</formula>
    </cfRule>
  </conditionalFormatting>
  <conditionalFormatting sqref="B20:H20">
    <cfRule type="expression" dxfId="152" priority="29" stopIfTrue="1">
      <formula>OR(WEEKDAY($C$20)=7,WEEKDAY($C$20)=1)</formula>
    </cfRule>
  </conditionalFormatting>
  <conditionalFormatting sqref="B21:H21">
    <cfRule type="expression" dxfId="151" priority="28" stopIfTrue="1">
      <formula>OR(WEEKDAY($C$21)=7,WEEKDAY($C$21)=1)</formula>
    </cfRule>
  </conditionalFormatting>
  <conditionalFormatting sqref="B22:H22">
    <cfRule type="expression" dxfId="150" priority="27" stopIfTrue="1">
      <formula>OR(WEEKDAY($C$22)=7,WEEKDAY($C$22)=1)</formula>
    </cfRule>
  </conditionalFormatting>
  <conditionalFormatting sqref="B23:H23">
    <cfRule type="expression" dxfId="149" priority="26" stopIfTrue="1">
      <formula>OR(WEEKDAY($C$23)=7,WEEKDAY($C$23)=1)</formula>
    </cfRule>
  </conditionalFormatting>
  <conditionalFormatting sqref="B24:H24">
    <cfRule type="expression" dxfId="148" priority="25" stopIfTrue="1">
      <formula>OR(WEEKDAY($C$24)=7,WEEKDAY($C$24)=1)</formula>
    </cfRule>
  </conditionalFormatting>
  <conditionalFormatting sqref="B25:H25">
    <cfRule type="expression" dxfId="147" priority="24" stopIfTrue="1">
      <formula>OR(WEEKDAY($C$25)=7,WEEKDAY($C$25)=1)</formula>
    </cfRule>
  </conditionalFormatting>
  <conditionalFormatting sqref="B26:H26">
    <cfRule type="expression" dxfId="146" priority="23" stopIfTrue="1">
      <formula>OR(WEEKDAY($C$26)=7,WEEKDAY($C$26)=1)</formula>
    </cfRule>
  </conditionalFormatting>
  <conditionalFormatting sqref="B27:H27">
    <cfRule type="expression" dxfId="145" priority="22" stopIfTrue="1">
      <formula>OR(WEEKDAY($C$27)=7,WEEKDAY($C$27)=1)</formula>
    </cfRule>
  </conditionalFormatting>
  <conditionalFormatting sqref="B28:H28">
    <cfRule type="expression" dxfId="144" priority="21" stopIfTrue="1">
      <formula>OR(WEEKDAY($C$28)=7,WEEKDAY($C$28)=1)</formula>
    </cfRule>
  </conditionalFormatting>
  <conditionalFormatting sqref="B29:H29">
    <cfRule type="expression" dxfId="143" priority="20" stopIfTrue="1">
      <formula>OR(WEEKDAY($C$29)=7,WEEKDAY($C$29)=1)</formula>
    </cfRule>
  </conditionalFormatting>
  <conditionalFormatting sqref="B30:H30">
    <cfRule type="expression" dxfId="142" priority="19" stopIfTrue="1">
      <formula>OR(WEEKDAY($C$30)=7,WEEKDAY($C$30)=1)</formula>
    </cfRule>
  </conditionalFormatting>
  <conditionalFormatting sqref="B31:H31">
    <cfRule type="expression" dxfId="141" priority="18" stopIfTrue="1">
      <formula>OR(WEEKDAY($C$31)=7,WEEKDAY($C$31)=1)</formula>
    </cfRule>
  </conditionalFormatting>
  <conditionalFormatting sqref="B32:H32">
    <cfRule type="expression" dxfId="140" priority="17" stopIfTrue="1">
      <formula>OR(WEEKDAY($C$32)=7,WEEKDAY($C$32)=1)</formula>
    </cfRule>
  </conditionalFormatting>
  <conditionalFormatting sqref="B33:H33">
    <cfRule type="expression" dxfId="139" priority="16" stopIfTrue="1">
      <formula>OR(WEEKDAY($C$33)=7,WEEKDAY($C$33)=1)</formula>
    </cfRule>
  </conditionalFormatting>
  <conditionalFormatting sqref="B34:H34">
    <cfRule type="expression" dxfId="138" priority="15" stopIfTrue="1">
      <formula>OR(WEEKDAY($C$34)=7,WEEKDAY($C$34)=1)</formula>
    </cfRule>
  </conditionalFormatting>
  <conditionalFormatting sqref="B35:H35">
    <cfRule type="expression" dxfId="137" priority="14" stopIfTrue="1">
      <formula>OR(WEEKDAY($C$35)=7,WEEKDAY($C$35)=1)</formula>
    </cfRule>
  </conditionalFormatting>
  <conditionalFormatting sqref="B36:H36">
    <cfRule type="expression" dxfId="136" priority="13" stopIfTrue="1">
      <formula>OR(WEEKDAY($C$36)=7,WEEKDAY($C$36)=1)</formula>
    </cfRule>
  </conditionalFormatting>
  <conditionalFormatting sqref="B37:H37">
    <cfRule type="expression" dxfId="135" priority="12" stopIfTrue="1">
      <formula>OR(WEEKDAY($C$37)=7,WEEKDAY($C$37)=1)</formula>
    </cfRule>
  </conditionalFormatting>
  <conditionalFormatting sqref="B38:H38">
    <cfRule type="expression" dxfId="134" priority="11" stopIfTrue="1">
      <formula>OR(WEEKDAY($C$38)=7,WEEKDAY($C$38)=1)</formula>
    </cfRule>
  </conditionalFormatting>
  <conditionalFormatting sqref="B39:H39">
    <cfRule type="expression" dxfId="133" priority="10" stopIfTrue="1">
      <formula>OR(WEEKDAY($C$39)=7,WEEKDAY($C$39)=1)</formula>
    </cfRule>
  </conditionalFormatting>
  <conditionalFormatting sqref="B40:H40">
    <cfRule type="expression" dxfId="132" priority="9" stopIfTrue="1">
      <formula>OR(WEEKDAY($C$40)=7,WEEKDAY($C$40)=1)</formula>
    </cfRule>
  </conditionalFormatting>
  <conditionalFormatting sqref="B41:H41">
    <cfRule type="expression" dxfId="131" priority="8" stopIfTrue="1">
      <formula>OR(WEEKDAY($C$41)=7,WEEKDAY($C$41)=1)</formula>
    </cfRule>
  </conditionalFormatting>
  <conditionalFormatting sqref="B42:H42">
    <cfRule type="expression" dxfId="130" priority="7" stopIfTrue="1">
      <formula>OR(WEEKDAY($C$42)=7,WEEKDAY($C$42)=1)</formula>
    </cfRule>
  </conditionalFormatting>
  <conditionalFormatting sqref="B43:H43">
    <cfRule type="expression" dxfId="129" priority="6" stopIfTrue="1">
      <formula>OR(WEEKDAY($C$43)=7,WEEKDAY($C$43)=1)</formula>
    </cfRule>
  </conditionalFormatting>
  <conditionalFormatting sqref="B44:H44">
    <cfRule type="expression" dxfId="128" priority="5" stopIfTrue="1">
      <formula>OR(WEEKDAY($C$44)=7,WEEKDAY($C$44)=1)</formula>
    </cfRule>
  </conditionalFormatting>
  <conditionalFormatting sqref="B45:H45">
    <cfRule type="expression" dxfId="127" priority="4" stopIfTrue="1">
      <formula>OR(WEEKDAY($C$45)=7,WEEKDAY($C$45)=1)</formula>
    </cfRule>
  </conditionalFormatting>
  <conditionalFormatting sqref="B46:H46">
    <cfRule type="expression" dxfId="126" priority="3" stopIfTrue="1">
      <formula>OR(WEEKDAY($C$46)=7,WEEKDAY($C$46)=1)</formula>
    </cfRule>
  </conditionalFormatting>
  <conditionalFormatting sqref="B47:H47">
    <cfRule type="expression" dxfId="125" priority="2" stopIfTrue="1">
      <formula>OR(WEEKDAY($C$47)=7,WEEKDAY($C$47)=1)</formula>
    </cfRule>
  </conditionalFormatting>
  <conditionalFormatting sqref="B48:H48">
    <cfRule type="expression" dxfId="124" priority="1" stopIfTrue="1">
      <formula>OR(WEEKDAY($C$48)=7,WEEKDAY($C$48)=1)</formula>
    </cfRule>
  </conditionalFormatting>
  <pageMargins left="0.7" right="0.7" top="0.75" bottom="0.75" header="0.3" footer="0.3"/>
  <pageSetup paperSize="9" scale="66" orientation="portrait" verticalDpi="30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38</vt:i4>
      </vt:variant>
    </vt:vector>
  </HeadingPairs>
  <TitlesOfParts>
    <vt:vector size="51" baseType="lpstr">
      <vt:lpstr>Stamminfo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Beginndatum_1</vt:lpstr>
      <vt:lpstr>Beginndatum_10</vt:lpstr>
      <vt:lpstr>Beginndatum_11</vt:lpstr>
      <vt:lpstr>Beginndatum_12</vt:lpstr>
      <vt:lpstr>Beginndatum_2</vt:lpstr>
      <vt:lpstr>Beginndatum_3</vt:lpstr>
      <vt:lpstr>Beginndatum_4</vt:lpstr>
      <vt:lpstr>Beginndatum_5</vt:lpstr>
      <vt:lpstr>Beginndatum_6</vt:lpstr>
      <vt:lpstr>Beginndatum_7</vt:lpstr>
      <vt:lpstr>Beginndatum_8</vt:lpstr>
      <vt:lpstr>Beginndatum_9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Stamminfo!Druckbereich</vt:lpstr>
      <vt:lpstr>April!Logo</vt:lpstr>
      <vt:lpstr>August!Logo</vt:lpstr>
      <vt:lpstr>Dezember!Logo</vt:lpstr>
      <vt:lpstr>Februar!Logo</vt:lpstr>
      <vt:lpstr>Jänner!Logo</vt:lpstr>
      <vt:lpstr>Juli!Logo</vt:lpstr>
      <vt:lpstr>Juni!Logo</vt:lpstr>
      <vt:lpstr>Mai!Logo</vt:lpstr>
      <vt:lpstr>März!Logo</vt:lpstr>
      <vt:lpstr>November!Logo</vt:lpstr>
      <vt:lpstr>Oktober!Logo</vt:lpstr>
      <vt:lpstr>September!Logo</vt:lpstr>
      <vt:lpstr>Stamminfo!Logo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Eray Uzunkaya</dc:creator>
  <cp:lastModifiedBy>Gunhild Reingruber</cp:lastModifiedBy>
  <cp:lastPrinted>2024-11-08T07:16:02Z</cp:lastPrinted>
  <dcterms:created xsi:type="dcterms:W3CDTF">2022-01-11T10:16:38Z</dcterms:created>
  <dcterms:modified xsi:type="dcterms:W3CDTF">2024-11-14T12:08:14Z</dcterms:modified>
</cp:coreProperties>
</file>